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online\"/>
    </mc:Choice>
  </mc:AlternateContent>
  <bookViews>
    <workbookView xWindow="0" yWindow="0" windowWidth="23040" windowHeight="9192" activeTab="1"/>
  </bookViews>
  <sheets>
    <sheet name="Copyright" sheetId="2" r:id="rId1"/>
    <sheet name="Liquidation Stack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D59" i="1"/>
  <c r="F44" i="1"/>
  <c r="E44" i="1"/>
  <c r="D44" i="1"/>
  <c r="C44" i="1"/>
  <c r="B44" i="1"/>
  <c r="G59" i="1"/>
  <c r="G40" i="1"/>
  <c r="H44" i="1" s="1"/>
  <c r="G49" i="1"/>
  <c r="H41" i="1" l="1"/>
  <c r="G45" i="1"/>
  <c r="G57" i="1"/>
  <c r="G58" i="1"/>
  <c r="G60" i="1"/>
  <c r="G61" i="1"/>
  <c r="G62" i="1"/>
  <c r="G63" i="1"/>
  <c r="B26" i="1"/>
  <c r="B25" i="1" s="1"/>
  <c r="H46" i="1" l="1"/>
  <c r="H48" i="1"/>
  <c r="H43" i="1"/>
  <c r="G65" i="1"/>
  <c r="H59" i="1" s="1"/>
  <c r="H47" i="1"/>
  <c r="H42" i="1"/>
  <c r="P63" i="1"/>
  <c r="P62" i="1"/>
  <c r="P61" i="1"/>
  <c r="P60" i="1"/>
  <c r="P59" i="1"/>
  <c r="P58" i="1"/>
  <c r="P57" i="1"/>
  <c r="P49" i="1"/>
  <c r="P45" i="1"/>
  <c r="Q42" i="1"/>
  <c r="Q41" i="1"/>
  <c r="P40" i="1"/>
  <c r="O39" i="1"/>
  <c r="N39" i="1"/>
  <c r="M39" i="1"/>
  <c r="L39" i="1"/>
  <c r="K39" i="1"/>
  <c r="F39" i="1"/>
  <c r="E39" i="1"/>
  <c r="D39" i="1"/>
  <c r="C39" i="1"/>
  <c r="B39" i="1"/>
  <c r="O27" i="1"/>
  <c r="F27" i="1"/>
  <c r="B33" i="1"/>
  <c r="C16" i="1"/>
  <c r="C17" i="1" s="1"/>
  <c r="B13" i="1"/>
  <c r="B16" i="1" s="1"/>
  <c r="B11" i="1"/>
  <c r="B28" i="1" s="1"/>
  <c r="B10" i="1"/>
  <c r="C9" i="1"/>
  <c r="H40" i="1" l="1"/>
  <c r="C10" i="1"/>
  <c r="Q60" i="1"/>
  <c r="H61" i="1"/>
  <c r="H57" i="1"/>
  <c r="H58" i="1"/>
  <c r="Q62" i="1"/>
  <c r="H63" i="1"/>
  <c r="H60" i="1"/>
  <c r="Q58" i="1"/>
  <c r="H65" i="1"/>
  <c r="H62" i="1"/>
  <c r="B49" i="1"/>
  <c r="B75" i="1"/>
  <c r="M26" i="1"/>
  <c r="C26" i="1"/>
  <c r="K28" i="1"/>
  <c r="C28" i="1"/>
  <c r="C11" i="1"/>
  <c r="B17" i="1"/>
  <c r="B27" i="1"/>
  <c r="B29" i="1" s="1"/>
  <c r="B32" i="1" s="1"/>
  <c r="Q48" i="1"/>
  <c r="Q47" i="1"/>
  <c r="Q46" i="1"/>
  <c r="Q43" i="1"/>
  <c r="Q57" i="1"/>
  <c r="Q59" i="1"/>
  <c r="Q61" i="1"/>
  <c r="Q63" i="1"/>
  <c r="P65" i="1"/>
  <c r="Q65" i="1" s="1"/>
  <c r="D25" i="1" l="1"/>
  <c r="M25" i="1"/>
  <c r="M27" i="1" s="1"/>
  <c r="B45" i="1"/>
  <c r="B74" i="1"/>
  <c r="C19" i="1"/>
  <c r="F30" i="1"/>
  <c r="F33" i="1" s="1"/>
  <c r="O30" i="1"/>
  <c r="O33" i="1" s="1"/>
  <c r="M33" i="1"/>
  <c r="N26" i="1"/>
  <c r="B31" i="1"/>
  <c r="L28" i="1"/>
  <c r="D28" i="1"/>
  <c r="C18" i="1"/>
  <c r="D26" i="1"/>
  <c r="C33" i="1"/>
  <c r="C25" i="1"/>
  <c r="B47" i="1" l="1"/>
  <c r="B48" i="1"/>
  <c r="B46" i="1"/>
  <c r="C49" i="1"/>
  <c r="C75" i="1"/>
  <c r="D80" i="1"/>
  <c r="M49" i="1"/>
  <c r="B73" i="1"/>
  <c r="B40" i="1"/>
  <c r="F80" i="1"/>
  <c r="O49" i="1"/>
  <c r="M28" i="1"/>
  <c r="M29" i="1" s="1"/>
  <c r="M32" i="1" s="1"/>
  <c r="E28" i="1"/>
  <c r="N33" i="1"/>
  <c r="N27" i="1"/>
  <c r="F49" i="1"/>
  <c r="F75" i="1"/>
  <c r="D33" i="1"/>
  <c r="D27" i="1"/>
  <c r="E26" i="1"/>
  <c r="C27" i="1"/>
  <c r="L25" i="1"/>
  <c r="L26" i="1"/>
  <c r="K25" i="1"/>
  <c r="K26" i="1"/>
  <c r="M31" i="1" l="1"/>
  <c r="D78" i="1" s="1"/>
  <c r="M45" i="1"/>
  <c r="D79" i="1"/>
  <c r="E33" i="1"/>
  <c r="E27" i="1"/>
  <c r="E29" i="1" s="1"/>
  <c r="E32" i="1" s="1"/>
  <c r="N28" i="1"/>
  <c r="N29" i="1" s="1"/>
  <c r="N32" i="1" s="1"/>
  <c r="F28" i="1"/>
  <c r="D75" i="1"/>
  <c r="D49" i="1"/>
  <c r="D29" i="1"/>
  <c r="D32" i="1" s="1"/>
  <c r="B43" i="1"/>
  <c r="B59" i="1" s="1"/>
  <c r="B87" i="1" s="1"/>
  <c r="B41" i="1"/>
  <c r="B57" i="1" s="1"/>
  <c r="B42" i="1"/>
  <c r="K33" i="1"/>
  <c r="K27" i="1"/>
  <c r="L33" i="1"/>
  <c r="L27" i="1"/>
  <c r="C29" i="1"/>
  <c r="C32" i="1" s="1"/>
  <c r="E80" i="1"/>
  <c r="N49" i="1"/>
  <c r="N31" i="1" l="1"/>
  <c r="E78" i="1" s="1"/>
  <c r="M40" i="1"/>
  <c r="M42" i="1" s="1"/>
  <c r="C74" i="1"/>
  <c r="C45" i="1"/>
  <c r="K29" i="1"/>
  <c r="K32" i="1" s="1"/>
  <c r="M41" i="1"/>
  <c r="M57" i="1" s="1"/>
  <c r="E74" i="1"/>
  <c r="E45" i="1"/>
  <c r="E49" i="1"/>
  <c r="E75" i="1"/>
  <c r="C31" i="1"/>
  <c r="B80" i="1"/>
  <c r="K49" i="1"/>
  <c r="D74" i="1"/>
  <c r="D45" i="1"/>
  <c r="F29" i="1"/>
  <c r="O28" i="1"/>
  <c r="O29" i="1" s="1"/>
  <c r="L29" i="1"/>
  <c r="L32" i="1" s="1"/>
  <c r="E79" i="1"/>
  <c r="N45" i="1"/>
  <c r="C80" i="1"/>
  <c r="L49" i="1"/>
  <c r="B86" i="1"/>
  <c r="D31" i="1"/>
  <c r="E31" i="1"/>
  <c r="M47" i="1"/>
  <c r="M48" i="1"/>
  <c r="M46" i="1"/>
  <c r="L31" i="1" l="1"/>
  <c r="L40" i="1" s="1"/>
  <c r="N40" i="1"/>
  <c r="N42" i="1" s="1"/>
  <c r="M43" i="1"/>
  <c r="M59" i="1" s="1"/>
  <c r="D96" i="1" s="1"/>
  <c r="E73" i="1"/>
  <c r="E40" i="1"/>
  <c r="C78" i="1"/>
  <c r="D46" i="1"/>
  <c r="D48" i="1"/>
  <c r="D47" i="1"/>
  <c r="C73" i="1"/>
  <c r="C40" i="1"/>
  <c r="B79" i="1"/>
  <c r="K45" i="1"/>
  <c r="D73" i="1"/>
  <c r="D40" i="1"/>
  <c r="K31" i="1"/>
  <c r="O32" i="1"/>
  <c r="O31" i="1"/>
  <c r="C48" i="1"/>
  <c r="C47" i="1"/>
  <c r="C46" i="1"/>
  <c r="N47" i="1"/>
  <c r="N48" i="1"/>
  <c r="N46" i="1"/>
  <c r="C79" i="1"/>
  <c r="L45" i="1"/>
  <c r="F32" i="1"/>
  <c r="F31" i="1"/>
  <c r="E47" i="1"/>
  <c r="E46" i="1"/>
  <c r="E48" i="1"/>
  <c r="D95" i="1"/>
  <c r="N41" i="1" l="1"/>
  <c r="N57" i="1" s="1"/>
  <c r="N43" i="1"/>
  <c r="N59" i="1" s="1"/>
  <c r="E96" i="1" s="1"/>
  <c r="F78" i="1"/>
  <c r="O40" i="1"/>
  <c r="L42" i="1"/>
  <c r="L41" i="1"/>
  <c r="L57" i="1" s="1"/>
  <c r="L43" i="1"/>
  <c r="L59" i="1" s="1"/>
  <c r="C96" i="1" s="1"/>
  <c r="L47" i="1"/>
  <c r="L46" i="1"/>
  <c r="L48" i="1"/>
  <c r="F79" i="1"/>
  <c r="O45" i="1"/>
  <c r="E95" i="1"/>
  <c r="K47" i="1"/>
  <c r="K46" i="1"/>
  <c r="K48" i="1"/>
  <c r="B78" i="1"/>
  <c r="K40" i="1"/>
  <c r="E43" i="1"/>
  <c r="E87" i="1" s="1"/>
  <c r="E42" i="1"/>
  <c r="E41" i="1"/>
  <c r="E57" i="1" s="1"/>
  <c r="F45" i="1"/>
  <c r="F74" i="1"/>
  <c r="F73" i="1"/>
  <c r="F40" i="1"/>
  <c r="D43" i="1"/>
  <c r="D87" i="1" s="1"/>
  <c r="D42" i="1"/>
  <c r="D41" i="1"/>
  <c r="D57" i="1" s="1"/>
  <c r="C43" i="1"/>
  <c r="C59" i="1" s="1"/>
  <c r="C87" i="1" s="1"/>
  <c r="C42" i="1"/>
  <c r="C41" i="1"/>
  <c r="C57" i="1" s="1"/>
  <c r="E86" i="1" l="1"/>
  <c r="C95" i="1"/>
  <c r="D86" i="1"/>
  <c r="C86" i="1"/>
  <c r="O46" i="1"/>
  <c r="O48" i="1"/>
  <c r="O47" i="1"/>
  <c r="O41" i="1"/>
  <c r="O57" i="1" s="1"/>
  <c r="O42" i="1"/>
  <c r="O43" i="1"/>
  <c r="O59" i="1" s="1"/>
  <c r="F96" i="1" s="1"/>
  <c r="F43" i="1"/>
  <c r="F87" i="1" s="1"/>
  <c r="F42" i="1"/>
  <c r="F41" i="1"/>
  <c r="F57" i="1" s="1"/>
  <c r="F48" i="1"/>
  <c r="F47" i="1"/>
  <c r="F46" i="1"/>
  <c r="K41" i="1"/>
  <c r="K57" i="1" s="1"/>
  <c r="K42" i="1"/>
  <c r="K43" i="1"/>
  <c r="K59" i="1" s="1"/>
  <c r="B96" i="1" s="1"/>
  <c r="F95" i="1" l="1"/>
  <c r="B95" i="1"/>
  <c r="F86" i="1"/>
  <c r="Q50" i="1"/>
  <c r="K50" i="1" s="1"/>
  <c r="K58" i="1" s="1"/>
  <c r="H54" i="1"/>
  <c r="F54" i="1" s="1"/>
  <c r="F63" i="1" s="1"/>
  <c r="F92" i="1" s="1"/>
  <c r="D54" i="1"/>
  <c r="D63" i="1" s="1"/>
  <c r="D92" i="1" s="1"/>
  <c r="H51" i="1"/>
  <c r="B51" i="1" s="1"/>
  <c r="B60" i="1" s="1"/>
  <c r="B89" i="1" s="1"/>
  <c r="Q54" i="1"/>
  <c r="L54" i="1" s="1"/>
  <c r="L63" i="1" s="1"/>
  <c r="C101" i="1" s="1"/>
  <c r="Q52" i="1"/>
  <c r="M52" i="1" s="1"/>
  <c r="M61" i="1" s="1"/>
  <c r="D99" i="1" s="1"/>
  <c r="H53" i="1"/>
  <c r="C53" i="1" s="1"/>
  <c r="C62" i="1" s="1"/>
  <c r="C91" i="1" s="1"/>
  <c r="Q51" i="1"/>
  <c r="L51" i="1" s="1"/>
  <c r="L60" i="1" s="1"/>
  <c r="C98" i="1" s="1"/>
  <c r="Q53" i="1"/>
  <c r="M53" i="1" s="1"/>
  <c r="M62" i="1" s="1"/>
  <c r="D100" i="1" s="1"/>
  <c r="O53" i="1"/>
  <c r="O62" i="1" s="1"/>
  <c r="F100" i="1" s="1"/>
  <c r="H50" i="1"/>
  <c r="C50" i="1" s="1"/>
  <c r="C58" i="1" s="1"/>
  <c r="E50" i="1"/>
  <c r="E58" i="1" s="1"/>
  <c r="H52" i="1"/>
  <c r="B52" i="1" s="1"/>
  <c r="B61" i="1" s="1"/>
  <c r="B90" i="1" s="1"/>
  <c r="E52" i="1"/>
  <c r="E61" i="1" s="1"/>
  <c r="E90" i="1" s="1"/>
  <c r="O50" i="1" l="1"/>
  <c r="O58" i="1" s="1"/>
  <c r="N50" i="1"/>
  <c r="N58" i="1" s="1"/>
  <c r="E97" i="1" s="1"/>
  <c r="F50" i="1"/>
  <c r="F58" i="1" s="1"/>
  <c r="F88" i="1" s="1"/>
  <c r="E54" i="1"/>
  <c r="E63" i="1" s="1"/>
  <c r="E92" i="1" s="1"/>
  <c r="F53" i="1"/>
  <c r="F62" i="1" s="1"/>
  <c r="F91" i="1" s="1"/>
  <c r="K53" i="1"/>
  <c r="K62" i="1" s="1"/>
  <c r="B100" i="1" s="1"/>
  <c r="L50" i="1"/>
  <c r="L58" i="1" s="1"/>
  <c r="C97" i="1" s="1"/>
  <c r="K52" i="1"/>
  <c r="K61" i="1" s="1"/>
  <c r="B99" i="1" s="1"/>
  <c r="N52" i="1"/>
  <c r="N61" i="1" s="1"/>
  <c r="E99" i="1" s="1"/>
  <c r="D53" i="1"/>
  <c r="D62" i="1" s="1"/>
  <c r="D91" i="1" s="1"/>
  <c r="L52" i="1"/>
  <c r="L61" i="1" s="1"/>
  <c r="C99" i="1" s="1"/>
  <c r="E53" i="1"/>
  <c r="E62" i="1" s="1"/>
  <c r="E91" i="1" s="1"/>
  <c r="B54" i="1"/>
  <c r="B63" i="1" s="1"/>
  <c r="B92" i="1" s="1"/>
  <c r="M50" i="1"/>
  <c r="M58" i="1" s="1"/>
  <c r="D97" i="1" s="1"/>
  <c r="O52" i="1"/>
  <c r="O61" i="1" s="1"/>
  <c r="F99" i="1" s="1"/>
  <c r="F97" i="1"/>
  <c r="E88" i="1"/>
  <c r="B97" i="1"/>
  <c r="C88" i="1"/>
  <c r="C51" i="1"/>
  <c r="C60" i="1" s="1"/>
  <c r="C89" i="1" s="1"/>
  <c r="B50" i="1"/>
  <c r="D50" i="1"/>
  <c r="D58" i="1" s="1"/>
  <c r="F52" i="1"/>
  <c r="F61" i="1" s="1"/>
  <c r="F90" i="1" s="1"/>
  <c r="D52" i="1"/>
  <c r="D61" i="1" s="1"/>
  <c r="D90" i="1" s="1"/>
  <c r="D51" i="1"/>
  <c r="D60" i="1" s="1"/>
  <c r="D89" i="1" s="1"/>
  <c r="L53" i="1"/>
  <c r="L62" i="1" s="1"/>
  <c r="C100" i="1" s="1"/>
  <c r="M54" i="1"/>
  <c r="M63" i="1" s="1"/>
  <c r="D101" i="1" s="1"/>
  <c r="C54" i="1"/>
  <c r="C63" i="1" s="1"/>
  <c r="C92" i="1" s="1"/>
  <c r="O51" i="1"/>
  <c r="O60" i="1" s="1"/>
  <c r="F98" i="1" s="1"/>
  <c r="E51" i="1"/>
  <c r="E60" i="1" s="1"/>
  <c r="E89" i="1" s="1"/>
  <c r="N53" i="1"/>
  <c r="N62" i="1" s="1"/>
  <c r="E100" i="1" s="1"/>
  <c r="F51" i="1"/>
  <c r="F60" i="1" s="1"/>
  <c r="F89" i="1" s="1"/>
  <c r="C52" i="1"/>
  <c r="C61" i="1" s="1"/>
  <c r="C90" i="1" s="1"/>
  <c r="K51" i="1"/>
  <c r="K60" i="1" s="1"/>
  <c r="B98" i="1" s="1"/>
  <c r="M51" i="1"/>
  <c r="M60" i="1" s="1"/>
  <c r="D98" i="1" s="1"/>
  <c r="O54" i="1"/>
  <c r="O63" i="1" s="1"/>
  <c r="F101" i="1" s="1"/>
  <c r="B53" i="1"/>
  <c r="B62" i="1" s="1"/>
  <c r="B91" i="1" s="1"/>
  <c r="N51" i="1"/>
  <c r="N60" i="1" s="1"/>
  <c r="E98" i="1" s="1"/>
  <c r="K54" i="1"/>
  <c r="K63" i="1" s="1"/>
  <c r="B101" i="1" s="1"/>
  <c r="N54" i="1"/>
  <c r="N63" i="1" s="1"/>
  <c r="E101" i="1" s="1"/>
  <c r="C65" i="1" l="1"/>
  <c r="C71" i="1" s="1"/>
  <c r="C84" i="1" s="1"/>
  <c r="F65" i="1"/>
  <c r="F71" i="1" s="1"/>
  <c r="F84" i="1" s="1"/>
  <c r="N65" i="1"/>
  <c r="D88" i="1"/>
  <c r="D65" i="1"/>
  <c r="D71" i="1" s="1"/>
  <c r="D84" i="1" s="1"/>
  <c r="K65" i="1"/>
  <c r="B58" i="1"/>
  <c r="M65" i="1"/>
  <c r="L65" i="1"/>
  <c r="E65" i="1"/>
  <c r="E71" i="1" s="1"/>
  <c r="E84" i="1" s="1"/>
  <c r="O65" i="1"/>
  <c r="B88" i="1" l="1"/>
  <c r="B65" i="1"/>
  <c r="B71" i="1" s="1"/>
  <c r="B84" i="1" s="1"/>
</calcChain>
</file>

<file path=xl/sharedStrings.xml><?xml version="1.0" encoding="utf-8"?>
<sst xmlns="http://schemas.openxmlformats.org/spreadsheetml/2006/main" count="165" uniqueCount="96">
  <si>
    <t xml:space="preserve"> </t>
  </si>
  <si>
    <t>Deal structure</t>
  </si>
  <si>
    <t>B round</t>
  </si>
  <si>
    <t>Common shares</t>
  </si>
  <si>
    <t>Preferred shares</t>
  </si>
  <si>
    <t>Total shares</t>
  </si>
  <si>
    <t>Investor ownership</t>
  </si>
  <si>
    <t>Dividend rate</t>
  </si>
  <si>
    <t>Cash flows by series: Subordination</t>
  </si>
  <si>
    <t>Exit value</t>
  </si>
  <si>
    <t>Cash flows to Common</t>
  </si>
  <si>
    <t>Cash flows to A</t>
  </si>
  <si>
    <t xml:space="preserve">Cash flows to B </t>
  </si>
  <si>
    <t>Individual cash flows: Subordination</t>
  </si>
  <si>
    <t>Number of shares</t>
  </si>
  <si>
    <t>Common</t>
  </si>
  <si>
    <t>Founders</t>
  </si>
  <si>
    <t>Other common</t>
  </si>
  <si>
    <t>Series A</t>
  </si>
  <si>
    <t>Series B</t>
  </si>
  <si>
    <t>Total</t>
  </si>
  <si>
    <t>Cash flows by class</t>
  </si>
  <si>
    <t>Subordination</t>
  </si>
  <si>
    <t>Explanation (PT = preferred terms)</t>
  </si>
  <si>
    <t>Pari passu</t>
  </si>
  <si>
    <t>Cash flows by investor</t>
  </si>
  <si>
    <t>© 2020 Marco Da Rin and Thomas Hellmann</t>
  </si>
  <si>
    <t>Fundamentals of Entrepreneurial Finance</t>
  </si>
  <si>
    <t>Chapter 09</t>
  </si>
  <si>
    <t>green background = input cells (from which formulas derive results)</t>
  </si>
  <si>
    <t>Liquidation stack</t>
  </si>
  <si>
    <t>Investment ($)</t>
  </si>
  <si>
    <t>Price per share ($)</t>
  </si>
  <si>
    <t>Total Dividends ($)</t>
  </si>
  <si>
    <t>Preferred Terms ($)</t>
  </si>
  <si>
    <t>Conversion threshold ($)</t>
  </si>
  <si>
    <t>Exit value ($)</t>
  </si>
  <si>
    <t>Equity value (after PT) ($)</t>
  </si>
  <si>
    <t>Cash flows to Common ($)</t>
  </si>
  <si>
    <t>Equity value (after Preferred Terms) ($)</t>
  </si>
  <si>
    <t>Time to exit (years)</t>
  </si>
  <si>
    <t xml:space="preserve">A round </t>
  </si>
  <si>
    <t>B investors take PT, nothing else left</t>
  </si>
  <si>
    <t>B investors take PT first, then A investors take PT</t>
  </si>
  <si>
    <t>B investors take PT, A investors get equity b/c of cap</t>
  </si>
  <si>
    <t>B&amp;A investos convert</t>
  </si>
  <si>
    <t>B&amp;A investors take PT at par</t>
  </si>
  <si>
    <t>B&amp;A investors take PT, A investors  also get double dip</t>
  </si>
  <si>
    <t>B&amp;A investors take PT, A investors also get double dip</t>
  </si>
  <si>
    <t>Cash flow to Common ($)</t>
  </si>
  <si>
    <r>
      <t xml:space="preserve">Fraction of Preferred Terms accruing to round B investors at </t>
    </r>
    <r>
      <rPr>
        <i/>
        <sz val="12"/>
        <color theme="1"/>
        <rFont val="Calibri"/>
        <family val="2"/>
        <scheme val="minor"/>
      </rPr>
      <t>pari passu</t>
    </r>
  </si>
  <si>
    <r>
      <t xml:space="preserve">Cash flows by series: </t>
    </r>
    <r>
      <rPr>
        <b/>
        <i/>
        <sz val="12"/>
        <color theme="1"/>
        <rFont val="Calibri"/>
        <family val="2"/>
        <scheme val="minor"/>
      </rPr>
      <t>pari passu</t>
    </r>
  </si>
  <si>
    <r>
      <t xml:space="preserve">Individual cash flows: </t>
    </r>
    <r>
      <rPr>
        <b/>
        <i/>
        <sz val="12"/>
        <color theme="1"/>
        <rFont val="Calibri"/>
        <family val="2"/>
        <scheme val="minor"/>
      </rPr>
      <t>pari passu</t>
    </r>
  </si>
  <si>
    <t>Investor 1</t>
  </si>
  <si>
    <t>Investor 2</t>
  </si>
  <si>
    <t>Investor 3</t>
  </si>
  <si>
    <t>Investor 4</t>
  </si>
  <si>
    <t>Investor 5</t>
  </si>
  <si>
    <t>Ownership (within class)</t>
  </si>
  <si>
    <t>Common ($)</t>
  </si>
  <si>
    <t>Series A ($)</t>
  </si>
  <si>
    <t>Series B ($)</t>
  </si>
  <si>
    <t>Aggregates (all in $)</t>
  </si>
  <si>
    <t>Total ownership</t>
  </si>
  <si>
    <t>Step 1: Deal structure</t>
  </si>
  <si>
    <t>Step 2: Cash flows by series</t>
  </si>
  <si>
    <t>Step 3: Cash flows by investor</t>
  </si>
  <si>
    <t>Step 4: Cash flows by Series - comparison table</t>
  </si>
  <si>
    <t>Preferred Terms accruing to Series A investors ($)</t>
  </si>
  <si>
    <t>Preferred Terms accruing to Series B investors ($)</t>
  </si>
  <si>
    <t>Series A's share of equity value ($)</t>
  </si>
  <si>
    <t>Equity value for Series A ($)</t>
  </si>
  <si>
    <t>Equity value for Series B ($)</t>
  </si>
  <si>
    <t>Cash flow to Series A ($)</t>
  </si>
  <si>
    <t>Cash flow to Series B ($)</t>
  </si>
  <si>
    <t>Explanation (PT = Preferred Termsl A= Series A, B= Series B):</t>
  </si>
  <si>
    <t>Cash flows to Series A ($)</t>
  </si>
  <si>
    <t>Cash flows to Series B ($)</t>
  </si>
  <si>
    <t>PT of Series A ($)</t>
  </si>
  <si>
    <t>PT of Series B ($)</t>
  </si>
  <si>
    <t>Michael Archie</t>
  </si>
  <si>
    <t>Eagle-I Ventures</t>
  </si>
  <si>
    <t>Coyo-T Capital</t>
  </si>
  <si>
    <t>JetLuck</t>
  </si>
  <si>
    <t>GestütenTechnik</t>
  </si>
  <si>
    <t xml:space="preserve">    Michael Archie</t>
  </si>
  <si>
    <t xml:space="preserve">     Michael Archie</t>
  </si>
  <si>
    <t xml:space="preserve">    Eagle-I Ventures</t>
  </si>
  <si>
    <t xml:space="preserve">    Coyo-T Capital</t>
  </si>
  <si>
    <t xml:space="preserve">    JetLuck</t>
  </si>
  <si>
    <t xml:space="preserve">    GestütenTechnik</t>
  </si>
  <si>
    <t>Total ownership:</t>
  </si>
  <si>
    <t>Other common (inc. option pool)</t>
  </si>
  <si>
    <t>Other common (stock options for Series B)</t>
  </si>
  <si>
    <t>Other common (includes stock options for Seed)</t>
  </si>
  <si>
    <t>(this table replicates and extends the analysis in the table in WorkHorse Box 9.3 in the book)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</si>
</sst>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09]#,##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left" vertical="top"/>
    </xf>
    <xf numFmtId="10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9" fontId="2" fillId="2" borderId="0" xfId="0" applyNumberFormat="1" applyFont="1" applyFill="1" applyAlignment="1">
      <alignment horizontal="right" vertical="top"/>
    </xf>
    <xf numFmtId="4" fontId="2" fillId="2" borderId="0" xfId="0" applyNumberFormat="1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 vertical="top"/>
    </xf>
    <xf numFmtId="10" fontId="2" fillId="0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horizontal="right" vertical="top"/>
    </xf>
    <xf numFmtId="0" fontId="3" fillId="3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opLeftCell="A3" workbookViewId="0">
      <selection activeCell="D29" sqref="D29"/>
    </sheetView>
  </sheetViews>
  <sheetFormatPr defaultRowHeight="14.4" x14ac:dyDescent="0.3"/>
  <sheetData>
    <row r="2" spans="1:1" ht="16.8" customHeight="1" x14ac:dyDescent="0.3"/>
    <row r="3" spans="1:1" ht="18" x14ac:dyDescent="0.35">
      <c r="A3" s="4" t="s">
        <v>26</v>
      </c>
    </row>
    <row r="4" spans="1:1" ht="18" x14ac:dyDescent="0.35">
      <c r="A4" s="4" t="s">
        <v>27</v>
      </c>
    </row>
    <row r="5" spans="1:1" ht="18" x14ac:dyDescent="0.35">
      <c r="A5" s="4" t="s">
        <v>28</v>
      </c>
    </row>
    <row r="6" spans="1:1" ht="18" x14ac:dyDescent="0.35">
      <c r="A6" s="4" t="s">
        <v>30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zoomScaleNormal="100" workbookViewId="0">
      <selection activeCell="A3" sqref="A3"/>
    </sheetView>
  </sheetViews>
  <sheetFormatPr defaultColWidth="13" defaultRowHeight="15.6" x14ac:dyDescent="0.3"/>
  <cols>
    <col min="1" max="1" width="64.109375" style="13" customWidth="1"/>
    <col min="2" max="2" width="15.44140625" style="1" customWidth="1"/>
    <col min="3" max="3" width="15.44140625" style="3" customWidth="1"/>
    <col min="4" max="6" width="15.44140625" style="2" customWidth="1"/>
    <col min="7" max="7" width="12.109375" style="2" customWidth="1"/>
    <col min="8" max="8" width="16.77734375" style="2" bestFit="1" customWidth="1"/>
    <col min="9" max="9" width="13" style="2"/>
    <col min="10" max="10" width="31.88671875" style="2" bestFit="1" customWidth="1"/>
    <col min="11" max="11" width="15.44140625" style="1" customWidth="1"/>
    <col min="12" max="15" width="15.44140625" style="2" customWidth="1"/>
    <col min="16" max="16" width="13" style="2"/>
    <col min="17" max="17" width="16.21875" style="2" bestFit="1" customWidth="1"/>
    <col min="18" max="16384" width="13" style="2"/>
  </cols>
  <sheetData>
    <row r="1" spans="1:12" s="5" customFormat="1" x14ac:dyDescent="0.3">
      <c r="A1" s="38" t="s">
        <v>30</v>
      </c>
      <c r="F1" s="6"/>
      <c r="G1" s="6"/>
      <c r="H1" s="6"/>
      <c r="I1" s="6"/>
      <c r="J1" s="6"/>
      <c r="K1" s="6"/>
    </row>
    <row r="2" spans="1:12" s="5" customFormat="1" x14ac:dyDescent="0.3">
      <c r="A2" s="38" t="s">
        <v>95</v>
      </c>
      <c r="F2" s="6"/>
      <c r="G2" s="6"/>
      <c r="H2" s="6"/>
      <c r="I2" s="6"/>
      <c r="J2" s="6"/>
      <c r="K2" s="6"/>
    </row>
    <row r="3" spans="1:12" s="8" customFormat="1" x14ac:dyDescent="0.3">
      <c r="A3" s="7" t="s">
        <v>29</v>
      </c>
      <c r="C3" s="2"/>
      <c r="F3" s="9"/>
      <c r="G3" s="9"/>
      <c r="H3" s="9"/>
      <c r="I3" s="9"/>
      <c r="J3" s="9"/>
      <c r="K3" s="9"/>
    </row>
    <row r="4" spans="1:12" x14ac:dyDescent="0.3">
      <c r="B4" s="1" t="s">
        <v>0</v>
      </c>
      <c r="C4" s="2" t="s">
        <v>0</v>
      </c>
    </row>
    <row r="5" spans="1:12" x14ac:dyDescent="0.3">
      <c r="A5" s="37" t="s">
        <v>64</v>
      </c>
      <c r="C5" s="2"/>
    </row>
    <row r="6" spans="1:12" x14ac:dyDescent="0.3">
      <c r="C6" s="2"/>
    </row>
    <row r="7" spans="1:12" s="13" customFormat="1" x14ac:dyDescent="0.3">
      <c r="A7" s="10" t="s">
        <v>1</v>
      </c>
      <c r="B7" s="11" t="s">
        <v>41</v>
      </c>
      <c r="C7" s="11" t="s">
        <v>2</v>
      </c>
      <c r="D7" s="12"/>
      <c r="J7" s="14"/>
    </row>
    <row r="8" spans="1:12" s="13" customFormat="1" x14ac:dyDescent="0.3">
      <c r="A8" s="14" t="s">
        <v>3</v>
      </c>
      <c r="B8" s="27">
        <v>1250000</v>
      </c>
      <c r="C8" s="28"/>
      <c r="H8" s="15"/>
      <c r="I8" s="15"/>
      <c r="J8" s="16"/>
      <c r="K8" s="15"/>
      <c r="L8" s="15"/>
    </row>
    <row r="9" spans="1:12" s="13" customFormat="1" x14ac:dyDescent="0.3">
      <c r="A9" s="14" t="s">
        <v>4</v>
      </c>
      <c r="B9" s="27">
        <v>416666.66666599998</v>
      </c>
      <c r="C9" s="27">
        <f>C13/C12</f>
        <v>1250000</v>
      </c>
      <c r="H9" s="15"/>
      <c r="I9" s="15"/>
      <c r="J9" s="16"/>
      <c r="K9" s="15"/>
      <c r="L9" s="15"/>
    </row>
    <row r="10" spans="1:12" s="13" customFormat="1" x14ac:dyDescent="0.3">
      <c r="A10" s="14" t="s">
        <v>5</v>
      </c>
      <c r="B10" s="31">
        <f>B9+B8</f>
        <v>1666666.6666659999</v>
      </c>
      <c r="C10" s="31">
        <f>C9+B10</f>
        <v>2916666.6666660002</v>
      </c>
      <c r="H10" s="15"/>
      <c r="I10" s="15"/>
      <c r="J10" s="16"/>
      <c r="K10" s="15"/>
      <c r="L10" s="15"/>
    </row>
    <row r="11" spans="1:12" s="13" customFormat="1" x14ac:dyDescent="0.3">
      <c r="A11" s="14" t="s">
        <v>6</v>
      </c>
      <c r="B11" s="32">
        <f>B9/(B9+B8)</f>
        <v>0.24999999999969999</v>
      </c>
      <c r="C11" s="32">
        <f>C9/C10</f>
        <v>0.42857142857152652</v>
      </c>
      <c r="H11" s="15"/>
      <c r="I11" s="15"/>
      <c r="J11" s="16"/>
      <c r="K11" s="15"/>
      <c r="L11" s="15"/>
    </row>
    <row r="12" spans="1:12" s="13" customFormat="1" x14ac:dyDescent="0.3">
      <c r="A12" s="14" t="s">
        <v>32</v>
      </c>
      <c r="B12" s="30">
        <v>4.8</v>
      </c>
      <c r="C12" s="30">
        <v>8</v>
      </c>
      <c r="H12" s="15"/>
      <c r="I12" s="15"/>
      <c r="J12" s="16"/>
      <c r="K12" s="15"/>
      <c r="L12" s="15"/>
    </row>
    <row r="13" spans="1:12" s="13" customFormat="1" x14ac:dyDescent="0.3">
      <c r="A13" s="14" t="s">
        <v>31</v>
      </c>
      <c r="B13" s="31">
        <f>B12*B9</f>
        <v>1999999.9999967997</v>
      </c>
      <c r="C13" s="31">
        <v>10000000</v>
      </c>
      <c r="H13" s="15"/>
      <c r="I13" s="15"/>
      <c r="J13" s="16"/>
      <c r="K13" s="15"/>
      <c r="L13" s="15"/>
    </row>
    <row r="14" spans="1:12" s="13" customFormat="1" x14ac:dyDescent="0.3">
      <c r="A14" s="14" t="s">
        <v>40</v>
      </c>
      <c r="B14" s="28">
        <v>3</v>
      </c>
      <c r="C14" s="28">
        <v>2</v>
      </c>
      <c r="J14" s="14"/>
    </row>
    <row r="15" spans="1:12" s="13" customFormat="1" x14ac:dyDescent="0.3">
      <c r="A15" s="14" t="s">
        <v>7</v>
      </c>
      <c r="B15" s="29">
        <v>0.08</v>
      </c>
      <c r="C15" s="29">
        <v>0.08</v>
      </c>
      <c r="H15" s="15"/>
      <c r="I15" s="15"/>
      <c r="J15" s="16"/>
      <c r="K15" s="15"/>
      <c r="L15" s="15"/>
    </row>
    <row r="16" spans="1:12" s="13" customFormat="1" x14ac:dyDescent="0.3">
      <c r="A16" s="14" t="s">
        <v>33</v>
      </c>
      <c r="B16" s="31">
        <f>B13*B14*B15</f>
        <v>479999.99999923195</v>
      </c>
      <c r="C16" s="31">
        <f>C13*C14*C15</f>
        <v>1600000</v>
      </c>
      <c r="H16" s="15"/>
      <c r="I16" s="15"/>
      <c r="J16" s="16"/>
      <c r="K16" s="15"/>
      <c r="L16" s="15"/>
    </row>
    <row r="17" spans="1:15" s="13" customFormat="1" x14ac:dyDescent="0.3">
      <c r="A17" s="14" t="s">
        <v>34</v>
      </c>
      <c r="B17" s="31">
        <f>B13+B16</f>
        <v>2479999.9999960316</v>
      </c>
      <c r="C17" s="31">
        <f>C13+C16</f>
        <v>11600000</v>
      </c>
      <c r="H17" s="15"/>
      <c r="I17" s="15"/>
      <c r="J17" s="16"/>
      <c r="K17" s="15"/>
      <c r="L17" s="15"/>
    </row>
    <row r="18" spans="1:15" s="13" customFormat="1" x14ac:dyDescent="0.3">
      <c r="A18" s="14" t="s">
        <v>35</v>
      </c>
      <c r="B18" s="12"/>
      <c r="C18" s="12">
        <f>C17/C11</f>
        <v>27066666.66666048</v>
      </c>
      <c r="H18" s="15"/>
      <c r="I18" s="15"/>
      <c r="J18" s="16"/>
      <c r="K18" s="15"/>
      <c r="L18" s="15"/>
    </row>
    <row r="19" spans="1:15" s="13" customFormat="1" x14ac:dyDescent="0.3">
      <c r="A19" s="14" t="s">
        <v>50</v>
      </c>
      <c r="B19" s="12"/>
      <c r="C19" s="17">
        <f>C17/(C17+B17)</f>
        <v>0.8238636363638685</v>
      </c>
      <c r="H19" s="15"/>
      <c r="I19" s="15"/>
      <c r="J19" s="16"/>
      <c r="K19" s="15"/>
      <c r="L19" s="15"/>
    </row>
    <row r="20" spans="1:15" s="13" customFormat="1" x14ac:dyDescent="0.3">
      <c r="A20" s="14"/>
      <c r="B20" s="12"/>
      <c r="E20" s="15"/>
      <c r="F20" s="15"/>
      <c r="G20" s="15"/>
      <c r="H20" s="15"/>
      <c r="I20" s="15"/>
      <c r="J20" s="16"/>
      <c r="K20" s="15"/>
      <c r="L20" s="15"/>
    </row>
    <row r="21" spans="1:15" s="13" customFormat="1" ht="15.6" customHeight="1" x14ac:dyDescent="0.3">
      <c r="A21" s="37" t="s">
        <v>65</v>
      </c>
      <c r="B21" s="12"/>
      <c r="J21" s="14"/>
    </row>
    <row r="22" spans="1:15" s="13" customFormat="1" ht="15.6" customHeight="1" x14ac:dyDescent="0.3">
      <c r="A22" s="10"/>
      <c r="B22" s="12"/>
      <c r="J22" s="14"/>
    </row>
    <row r="23" spans="1:15" s="20" customFormat="1" ht="15.6" customHeight="1" x14ac:dyDescent="0.3">
      <c r="A23" s="18" t="s">
        <v>8</v>
      </c>
      <c r="B23" s="19"/>
      <c r="J23" s="18" t="s">
        <v>51</v>
      </c>
    </row>
    <row r="24" spans="1:15" s="13" customFormat="1" x14ac:dyDescent="0.3">
      <c r="A24" s="14" t="s">
        <v>36</v>
      </c>
      <c r="B24" s="27">
        <v>10000000</v>
      </c>
      <c r="C24" s="27">
        <v>12000000</v>
      </c>
      <c r="D24" s="27">
        <v>15000000</v>
      </c>
      <c r="E24" s="27">
        <v>25000000</v>
      </c>
      <c r="F24" s="27">
        <v>30000000</v>
      </c>
      <c r="G24" s="15"/>
      <c r="H24" s="15"/>
      <c r="I24" s="15"/>
      <c r="J24" s="14" t="s">
        <v>36</v>
      </c>
      <c r="K24" s="27">
        <v>10000000</v>
      </c>
      <c r="L24" s="27">
        <v>12000000</v>
      </c>
      <c r="M24" s="27">
        <v>15000000</v>
      </c>
      <c r="N24" s="27">
        <v>25000000</v>
      </c>
      <c r="O24" s="27">
        <v>30000000</v>
      </c>
    </row>
    <row r="25" spans="1:15" s="13" customFormat="1" x14ac:dyDescent="0.3">
      <c r="A25" s="14" t="s">
        <v>68</v>
      </c>
      <c r="B25" s="12">
        <f>B24-B26</f>
        <v>0</v>
      </c>
      <c r="C25" s="12">
        <f>C24-C26</f>
        <v>400000</v>
      </c>
      <c r="D25" s="12">
        <f>B17</f>
        <v>2479999.9999960316</v>
      </c>
      <c r="E25" s="12">
        <v>0</v>
      </c>
      <c r="F25" s="12">
        <v>0</v>
      </c>
      <c r="G25" s="15"/>
      <c r="H25" s="15"/>
      <c r="I25" s="15"/>
      <c r="J25" s="14" t="s">
        <v>78</v>
      </c>
      <c r="K25" s="12">
        <f>K24*(1-$C$19)</f>
        <v>1761363.6363613149</v>
      </c>
      <c r="L25" s="12">
        <f>L24*(1-$C$19)</f>
        <v>2113636.3636335782</v>
      </c>
      <c r="M25" s="12">
        <f>B17</f>
        <v>2479999.9999960316</v>
      </c>
      <c r="N25" s="12">
        <v>0</v>
      </c>
      <c r="O25" s="12">
        <v>0</v>
      </c>
    </row>
    <row r="26" spans="1:15" s="13" customFormat="1" x14ac:dyDescent="0.3">
      <c r="A26" s="14" t="s">
        <v>69</v>
      </c>
      <c r="B26" s="12">
        <f>B24</f>
        <v>10000000</v>
      </c>
      <c r="C26" s="12">
        <f>C17</f>
        <v>11600000</v>
      </c>
      <c r="D26" s="12">
        <f>C26</f>
        <v>11600000</v>
      </c>
      <c r="E26" s="12">
        <f>D26</f>
        <v>11600000</v>
      </c>
      <c r="F26" s="12">
        <v>0</v>
      </c>
      <c r="G26" s="15"/>
      <c r="H26" s="15"/>
      <c r="I26" s="15"/>
      <c r="J26" s="14" t="s">
        <v>79</v>
      </c>
      <c r="K26" s="12">
        <f>K24*$C$19</f>
        <v>8238636.3636386851</v>
      </c>
      <c r="L26" s="12">
        <f>L24*$C$19</f>
        <v>9886363.6363664214</v>
      </c>
      <c r="M26" s="12">
        <f>C17</f>
        <v>11600000</v>
      </c>
      <c r="N26" s="12">
        <f>M26</f>
        <v>11600000</v>
      </c>
      <c r="O26" s="12">
        <v>0</v>
      </c>
    </row>
    <row r="27" spans="1:15" s="13" customFormat="1" x14ac:dyDescent="0.3">
      <c r="A27" s="14" t="s">
        <v>39</v>
      </c>
      <c r="B27" s="12">
        <f>B24-B26-B25</f>
        <v>0</v>
      </c>
      <c r="C27" s="12">
        <f>C24-C26-C25</f>
        <v>0</v>
      </c>
      <c r="D27" s="12">
        <f>D24-D26-D25</f>
        <v>920000.00000396837</v>
      </c>
      <c r="E27" s="12">
        <f>E24-E26-E25</f>
        <v>13400000</v>
      </c>
      <c r="F27" s="12">
        <f>F24-F26-F25</f>
        <v>30000000</v>
      </c>
      <c r="G27" s="15"/>
      <c r="H27" s="15"/>
      <c r="I27" s="15"/>
      <c r="J27" s="14" t="s">
        <v>37</v>
      </c>
      <c r="K27" s="12">
        <f>K24-K26-K25</f>
        <v>0</v>
      </c>
      <c r="L27" s="12">
        <f>L24-L26-L25</f>
        <v>0</v>
      </c>
      <c r="M27" s="12">
        <f>M24-M26-M25</f>
        <v>920000.00000396837</v>
      </c>
      <c r="N27" s="12">
        <f>N24-N26-N25</f>
        <v>13400000</v>
      </c>
      <c r="O27" s="12">
        <f>O24-O26-O25</f>
        <v>30000000</v>
      </c>
    </row>
    <row r="28" spans="1:15" s="13" customFormat="1" x14ac:dyDescent="0.3">
      <c r="A28" s="14" t="s">
        <v>70</v>
      </c>
      <c r="B28" s="17">
        <f>B11</f>
        <v>0.24999999999969999</v>
      </c>
      <c r="C28" s="17">
        <f>B28</f>
        <v>0.24999999999969999</v>
      </c>
      <c r="D28" s="17">
        <f>C28</f>
        <v>0.24999999999969999</v>
      </c>
      <c r="E28" s="17">
        <f>D28</f>
        <v>0.24999999999969999</v>
      </c>
      <c r="F28" s="17">
        <f>E28*(1-C11)</f>
        <v>0.14285714285694692</v>
      </c>
      <c r="G28" s="17"/>
      <c r="H28" s="17"/>
      <c r="I28" s="17"/>
      <c r="J28" s="14" t="s">
        <v>70</v>
      </c>
      <c r="K28" s="17">
        <f>B28</f>
        <v>0.24999999999969999</v>
      </c>
      <c r="L28" s="17">
        <f>C28</f>
        <v>0.24999999999969999</v>
      </c>
      <c r="M28" s="17">
        <f>D28</f>
        <v>0.24999999999969999</v>
      </c>
      <c r="N28" s="17">
        <f>E28</f>
        <v>0.24999999999969999</v>
      </c>
      <c r="O28" s="17">
        <f>F28</f>
        <v>0.14285714285694692</v>
      </c>
    </row>
    <row r="29" spans="1:15" s="13" customFormat="1" x14ac:dyDescent="0.3">
      <c r="A29" s="14" t="s">
        <v>71</v>
      </c>
      <c r="B29" s="12">
        <f>B28*B27</f>
        <v>0</v>
      </c>
      <c r="C29" s="12">
        <f>C28*C27</f>
        <v>0</v>
      </c>
      <c r="D29" s="12">
        <f>D28*D27</f>
        <v>230000.00000071607</v>
      </c>
      <c r="E29" s="12">
        <f>E28*E27</f>
        <v>3349999.9999959799</v>
      </c>
      <c r="F29" s="12">
        <f>F28*F27</f>
        <v>4285714.2857084079</v>
      </c>
      <c r="G29" s="15"/>
      <c r="H29" s="15"/>
      <c r="I29" s="15"/>
      <c r="J29" s="14" t="s">
        <v>71</v>
      </c>
      <c r="K29" s="12">
        <f>K28*K27</f>
        <v>0</v>
      </c>
      <c r="L29" s="12">
        <f>L28*L27</f>
        <v>0</v>
      </c>
      <c r="M29" s="12">
        <f>M28*M27</f>
        <v>230000.00000071607</v>
      </c>
      <c r="N29" s="12">
        <f>N28*N27</f>
        <v>3349999.9999959799</v>
      </c>
      <c r="O29" s="12">
        <f>O28*O27</f>
        <v>4285714.2857084079</v>
      </c>
    </row>
    <row r="30" spans="1:15" s="13" customFormat="1" x14ac:dyDescent="0.3">
      <c r="A30" s="14" t="s">
        <v>72</v>
      </c>
      <c r="B30" s="12">
        <v>0</v>
      </c>
      <c r="C30" s="12">
        <v>0</v>
      </c>
      <c r="D30" s="12">
        <v>0</v>
      </c>
      <c r="E30" s="12">
        <v>0</v>
      </c>
      <c r="F30" s="12">
        <f>C11*F27</f>
        <v>12857142.857145796</v>
      </c>
      <c r="G30" s="15"/>
      <c r="H30" s="15"/>
      <c r="I30" s="15"/>
      <c r="J30" s="14" t="s">
        <v>72</v>
      </c>
      <c r="K30" s="12">
        <v>0</v>
      </c>
      <c r="L30" s="12">
        <v>0</v>
      </c>
      <c r="M30" s="12">
        <v>0</v>
      </c>
      <c r="N30" s="12">
        <v>0</v>
      </c>
      <c r="O30" s="12">
        <f>C11*O24</f>
        <v>12857142.857145796</v>
      </c>
    </row>
    <row r="31" spans="1:15" s="13" customFormat="1" x14ac:dyDescent="0.3">
      <c r="A31" s="14" t="s">
        <v>49</v>
      </c>
      <c r="B31" s="12">
        <f>B27-B29-B30</f>
        <v>0</v>
      </c>
      <c r="C31" s="12">
        <f>C27-C29-C30</f>
        <v>0</v>
      </c>
      <c r="D31" s="12">
        <f>D27-D29-D30</f>
        <v>690000.00000325229</v>
      </c>
      <c r="E31" s="12">
        <f>E27-E29-E30</f>
        <v>10050000.00000402</v>
      </c>
      <c r="F31" s="12">
        <f>F27-F29-F30</f>
        <v>12857142.857145796</v>
      </c>
      <c r="G31" s="15"/>
      <c r="H31" s="15"/>
      <c r="I31" s="15"/>
      <c r="J31" s="14" t="s">
        <v>38</v>
      </c>
      <c r="K31" s="12">
        <f>K27-K29-K30</f>
        <v>0</v>
      </c>
      <c r="L31" s="12">
        <f>L27-L29-L30</f>
        <v>0</v>
      </c>
      <c r="M31" s="12">
        <f>M27-M29-M30</f>
        <v>690000.00000325229</v>
      </c>
      <c r="N31" s="12">
        <f>N27-N29-N30</f>
        <v>10050000.00000402</v>
      </c>
      <c r="O31" s="12">
        <f>O27-O29-O30</f>
        <v>12857142.857145796</v>
      </c>
    </row>
    <row r="32" spans="1:15" s="13" customFormat="1" x14ac:dyDescent="0.3">
      <c r="A32" s="14" t="s">
        <v>73</v>
      </c>
      <c r="B32" s="12">
        <f t="shared" ref="B32:F33" si="0">B25+B29</f>
        <v>0</v>
      </c>
      <c r="C32" s="12">
        <f t="shared" si="0"/>
        <v>400000</v>
      </c>
      <c r="D32" s="12">
        <f t="shared" si="0"/>
        <v>2709999.9999967478</v>
      </c>
      <c r="E32" s="12">
        <f t="shared" si="0"/>
        <v>3349999.9999959799</v>
      </c>
      <c r="F32" s="12">
        <f t="shared" si="0"/>
        <v>4285714.2857084079</v>
      </c>
      <c r="G32" s="15"/>
      <c r="H32" s="15"/>
      <c r="I32" s="15"/>
      <c r="J32" s="14" t="s">
        <v>76</v>
      </c>
      <c r="K32" s="12">
        <f t="shared" ref="K32:O33" si="1">K25+K29</f>
        <v>1761363.6363613149</v>
      </c>
      <c r="L32" s="12">
        <f t="shared" si="1"/>
        <v>2113636.3636335782</v>
      </c>
      <c r="M32" s="12">
        <f t="shared" si="1"/>
        <v>2709999.9999967478</v>
      </c>
      <c r="N32" s="12">
        <f t="shared" si="1"/>
        <v>3349999.9999959799</v>
      </c>
      <c r="O32" s="12">
        <f t="shared" si="1"/>
        <v>4285714.2857084079</v>
      </c>
    </row>
    <row r="33" spans="1:17" s="13" customFormat="1" x14ac:dyDescent="0.3">
      <c r="A33" s="14" t="s">
        <v>74</v>
      </c>
      <c r="B33" s="12">
        <f t="shared" si="0"/>
        <v>10000000</v>
      </c>
      <c r="C33" s="12">
        <f t="shared" si="0"/>
        <v>11600000</v>
      </c>
      <c r="D33" s="12">
        <f t="shared" si="0"/>
        <v>11600000</v>
      </c>
      <c r="E33" s="12">
        <f t="shared" si="0"/>
        <v>11600000</v>
      </c>
      <c r="F33" s="12">
        <f t="shared" si="0"/>
        <v>12857142.857145796</v>
      </c>
      <c r="G33" s="15"/>
      <c r="H33" s="15"/>
      <c r="I33" s="15"/>
      <c r="J33" s="14" t="s">
        <v>77</v>
      </c>
      <c r="K33" s="12">
        <f t="shared" si="1"/>
        <v>8238636.3636386851</v>
      </c>
      <c r="L33" s="12">
        <f t="shared" si="1"/>
        <v>9886363.6363664214</v>
      </c>
      <c r="M33" s="12">
        <f t="shared" si="1"/>
        <v>11600000</v>
      </c>
      <c r="N33" s="12">
        <f t="shared" si="1"/>
        <v>11600000</v>
      </c>
      <c r="O33" s="12">
        <f t="shared" si="1"/>
        <v>12857142.857145796</v>
      </c>
    </row>
    <row r="34" spans="1:17" s="20" customFormat="1" ht="78" x14ac:dyDescent="0.3">
      <c r="A34" s="21" t="s">
        <v>75</v>
      </c>
      <c r="B34" s="34" t="s">
        <v>42</v>
      </c>
      <c r="C34" s="20" t="s">
        <v>43</v>
      </c>
      <c r="D34" s="20" t="s">
        <v>48</v>
      </c>
      <c r="E34" s="20" t="s">
        <v>44</v>
      </c>
      <c r="F34" s="20" t="s">
        <v>45</v>
      </c>
      <c r="J34" s="21" t="s">
        <v>75</v>
      </c>
      <c r="K34" s="34" t="s">
        <v>46</v>
      </c>
      <c r="L34" s="34" t="s">
        <v>46</v>
      </c>
      <c r="M34" s="34" t="s">
        <v>47</v>
      </c>
      <c r="N34" s="34" t="s">
        <v>44</v>
      </c>
      <c r="O34" s="34" t="s">
        <v>45</v>
      </c>
    </row>
    <row r="35" spans="1:17" s="13" customFormat="1" x14ac:dyDescent="0.3">
      <c r="A35" s="14"/>
      <c r="B35" s="12"/>
      <c r="J35" s="14"/>
    </row>
    <row r="36" spans="1:17" s="13" customFormat="1" x14ac:dyDescent="0.3">
      <c r="A36" s="37" t="s">
        <v>66</v>
      </c>
      <c r="B36" s="12"/>
      <c r="J36" s="14"/>
    </row>
    <row r="37" spans="1:17" s="13" customFormat="1" x14ac:dyDescent="0.3">
      <c r="J37" s="14"/>
    </row>
    <row r="38" spans="1:17" s="23" customFormat="1" ht="31.2" x14ac:dyDescent="0.3">
      <c r="A38" s="22" t="s">
        <v>13</v>
      </c>
      <c r="D38" s="43" t="s">
        <v>0</v>
      </c>
      <c r="E38" s="43" t="s">
        <v>0</v>
      </c>
      <c r="F38" s="43" t="s">
        <v>0</v>
      </c>
      <c r="G38" s="35" t="s">
        <v>14</v>
      </c>
      <c r="H38" s="34" t="s">
        <v>58</v>
      </c>
      <c r="J38" s="22" t="s">
        <v>52</v>
      </c>
      <c r="K38" s="24"/>
      <c r="L38" s="24"/>
      <c r="M38" s="24"/>
      <c r="N38" s="24"/>
      <c r="O38" s="24"/>
      <c r="P38" s="35" t="s">
        <v>14</v>
      </c>
      <c r="Q38" s="34" t="s">
        <v>58</v>
      </c>
    </row>
    <row r="39" spans="1:17" s="13" customFormat="1" x14ac:dyDescent="0.3">
      <c r="A39" s="14" t="s">
        <v>36</v>
      </c>
      <c r="B39" s="27">
        <f>B24</f>
        <v>10000000</v>
      </c>
      <c r="C39" s="27">
        <f>C24</f>
        <v>12000000</v>
      </c>
      <c r="D39" s="27">
        <f>D24</f>
        <v>15000000</v>
      </c>
      <c r="E39" s="27">
        <f>E24</f>
        <v>25000000</v>
      </c>
      <c r="F39" s="27">
        <f>F24</f>
        <v>30000000</v>
      </c>
      <c r="G39" s="12"/>
      <c r="I39" s="15"/>
      <c r="J39" s="14" t="s">
        <v>9</v>
      </c>
      <c r="K39" s="27">
        <f>K24</f>
        <v>10000000</v>
      </c>
      <c r="L39" s="27">
        <f>L24</f>
        <v>12000000</v>
      </c>
      <c r="M39" s="27">
        <f>M24</f>
        <v>15000000</v>
      </c>
      <c r="N39" s="27">
        <f>N24</f>
        <v>25000000</v>
      </c>
      <c r="O39" s="27">
        <f>O24</f>
        <v>30000000</v>
      </c>
      <c r="P39" s="12"/>
    </row>
    <row r="40" spans="1:17" s="13" customFormat="1" x14ac:dyDescent="0.3">
      <c r="A40" s="39" t="s">
        <v>59</v>
      </c>
      <c r="B40" s="40">
        <f>B31</f>
        <v>0</v>
      </c>
      <c r="C40" s="40">
        <f>C31</f>
        <v>0</v>
      </c>
      <c r="D40" s="40">
        <f>D31</f>
        <v>690000.00000325229</v>
      </c>
      <c r="E40" s="40">
        <f>E31</f>
        <v>10050000.00000402</v>
      </c>
      <c r="F40" s="40">
        <f>F31</f>
        <v>12857142.857145796</v>
      </c>
      <c r="G40" s="40">
        <f>SUM(G41:G44)</f>
        <v>1450000</v>
      </c>
      <c r="H40" s="41">
        <f>SUM(H41:H44)</f>
        <v>1</v>
      </c>
      <c r="I40" s="15"/>
      <c r="J40" s="14" t="s">
        <v>15</v>
      </c>
      <c r="K40" s="12">
        <f>K31</f>
        <v>0</v>
      </c>
      <c r="L40" s="12">
        <f>L31</f>
        <v>0</v>
      </c>
      <c r="M40" s="12">
        <f>M31</f>
        <v>690000.00000325229</v>
      </c>
      <c r="N40" s="12">
        <f>N31</f>
        <v>10050000.00000402</v>
      </c>
      <c r="O40" s="12">
        <f>O31</f>
        <v>12857142.857145796</v>
      </c>
      <c r="P40" s="12">
        <f>SUM(P41:P43)</f>
        <v>1250000</v>
      </c>
      <c r="Q40" s="17"/>
    </row>
    <row r="41" spans="1:17" s="13" customFormat="1" x14ac:dyDescent="0.3">
      <c r="A41" s="33" t="s">
        <v>16</v>
      </c>
      <c r="B41" s="12">
        <f t="shared" ref="B41:F44" si="2">$H41*B$40</f>
        <v>0</v>
      </c>
      <c r="C41" s="12">
        <f t="shared" si="2"/>
        <v>0</v>
      </c>
      <c r="D41" s="12">
        <f t="shared" si="2"/>
        <v>380689.65517420816</v>
      </c>
      <c r="E41" s="12">
        <f t="shared" si="2"/>
        <v>5544827.5862091146</v>
      </c>
      <c r="F41" s="12">
        <f t="shared" si="2"/>
        <v>7093596.0591149218</v>
      </c>
      <c r="G41" s="27">
        <v>800000</v>
      </c>
      <c r="H41" s="36">
        <f>G41/$G$40</f>
        <v>0.55172413793103448</v>
      </c>
      <c r="I41" s="15"/>
      <c r="J41" s="33" t="s">
        <v>16</v>
      </c>
      <c r="K41" s="12">
        <f t="shared" ref="K41:O43" si="3">$Q41*K$40</f>
        <v>0</v>
      </c>
      <c r="L41" s="12">
        <f t="shared" si="3"/>
        <v>0</v>
      </c>
      <c r="M41" s="12">
        <f t="shared" si="3"/>
        <v>380689.65517420816</v>
      </c>
      <c r="N41" s="12">
        <f t="shared" si="3"/>
        <v>5544827.5862091146</v>
      </c>
      <c r="O41" s="12">
        <f t="shared" si="3"/>
        <v>7093596.0591149218</v>
      </c>
      <c r="P41" s="27">
        <v>800000</v>
      </c>
      <c r="Q41" s="36">
        <f>P41/$G$40</f>
        <v>0.55172413793103448</v>
      </c>
    </row>
    <row r="42" spans="1:17" s="13" customFormat="1" x14ac:dyDescent="0.3">
      <c r="A42" s="14" t="s">
        <v>86</v>
      </c>
      <c r="B42" s="12">
        <f t="shared" si="2"/>
        <v>0</v>
      </c>
      <c r="C42" s="12">
        <f t="shared" si="2"/>
        <v>0</v>
      </c>
      <c r="D42" s="12">
        <f t="shared" si="2"/>
        <v>59482.758620970031</v>
      </c>
      <c r="E42" s="12">
        <f t="shared" si="2"/>
        <v>866379.31034517416</v>
      </c>
      <c r="F42" s="12">
        <f t="shared" si="2"/>
        <v>1108374.3842367067</v>
      </c>
      <c r="G42" s="27">
        <v>125000</v>
      </c>
      <c r="H42" s="36">
        <f>G42/$G$40</f>
        <v>8.6206896551724144E-2</v>
      </c>
      <c r="I42" s="15"/>
      <c r="J42" s="14" t="s">
        <v>86</v>
      </c>
      <c r="K42" s="12">
        <f t="shared" si="3"/>
        <v>0</v>
      </c>
      <c r="L42" s="12">
        <f t="shared" si="3"/>
        <v>0</v>
      </c>
      <c r="M42" s="12">
        <f t="shared" si="3"/>
        <v>59482.758620970031</v>
      </c>
      <c r="N42" s="12">
        <f t="shared" si="3"/>
        <v>866379.31034517416</v>
      </c>
      <c r="O42" s="12">
        <f t="shared" si="3"/>
        <v>1108374.3842367067</v>
      </c>
      <c r="P42" s="27">
        <v>125000</v>
      </c>
      <c r="Q42" s="36">
        <f>P42/$G$40</f>
        <v>8.6206896551724144E-2</v>
      </c>
    </row>
    <row r="43" spans="1:17" s="13" customFormat="1" x14ac:dyDescent="0.3">
      <c r="A43" s="33" t="s">
        <v>94</v>
      </c>
      <c r="B43" s="12">
        <f t="shared" si="2"/>
        <v>0</v>
      </c>
      <c r="C43" s="12">
        <f t="shared" si="2"/>
        <v>0</v>
      </c>
      <c r="D43" s="12">
        <f t="shared" si="2"/>
        <v>154655.17241452207</v>
      </c>
      <c r="E43" s="12">
        <f t="shared" si="2"/>
        <v>2252586.2068974525</v>
      </c>
      <c r="F43" s="12">
        <f t="shared" si="2"/>
        <v>2881773.3990154369</v>
      </c>
      <c r="G43" s="27">
        <v>325000</v>
      </c>
      <c r="H43" s="36">
        <f>G43/$G$40</f>
        <v>0.22413793103448276</v>
      </c>
      <c r="I43" s="15"/>
      <c r="J43" s="33" t="s">
        <v>17</v>
      </c>
      <c r="K43" s="12">
        <f t="shared" si="3"/>
        <v>0</v>
      </c>
      <c r="L43" s="12">
        <f t="shared" si="3"/>
        <v>0</v>
      </c>
      <c r="M43" s="12">
        <f t="shared" si="3"/>
        <v>154655.17241452207</v>
      </c>
      <c r="N43" s="12">
        <f t="shared" si="3"/>
        <v>2252586.2068974525</v>
      </c>
      <c r="O43" s="12">
        <f t="shared" si="3"/>
        <v>2881773.3990154369</v>
      </c>
      <c r="P43" s="27">
        <v>325000</v>
      </c>
      <c r="Q43" s="36">
        <f>P43/$G$40</f>
        <v>0.22413793103448276</v>
      </c>
    </row>
    <row r="44" spans="1:17" s="13" customFormat="1" x14ac:dyDescent="0.3">
      <c r="A44" s="33" t="s">
        <v>93</v>
      </c>
      <c r="B44" s="12">
        <f t="shared" si="2"/>
        <v>0</v>
      </c>
      <c r="C44" s="12">
        <f t="shared" si="2"/>
        <v>0</v>
      </c>
      <c r="D44" s="12">
        <f t="shared" si="2"/>
        <v>95172.413793552041</v>
      </c>
      <c r="E44" s="12">
        <f t="shared" si="2"/>
        <v>1386206.8965522787</v>
      </c>
      <c r="F44" s="12">
        <f t="shared" si="2"/>
        <v>1773399.0147787305</v>
      </c>
      <c r="G44" s="27">
        <v>200000</v>
      </c>
      <c r="H44" s="36">
        <f>G44/$G$40</f>
        <v>0.13793103448275862</v>
      </c>
      <c r="I44" s="15"/>
      <c r="J44" s="33"/>
      <c r="K44" s="12"/>
      <c r="L44" s="12"/>
      <c r="M44" s="12"/>
      <c r="N44" s="12"/>
      <c r="O44" s="12"/>
      <c r="P44" s="27"/>
      <c r="Q44" s="36"/>
    </row>
    <row r="45" spans="1:17" s="13" customFormat="1" x14ac:dyDescent="0.3">
      <c r="A45" s="39" t="s">
        <v>60</v>
      </c>
      <c r="B45" s="40">
        <f>B32</f>
        <v>0</v>
      </c>
      <c r="C45" s="40">
        <f>C32</f>
        <v>400000</v>
      </c>
      <c r="D45" s="40">
        <f>D32</f>
        <v>2709999.9999967478</v>
      </c>
      <c r="E45" s="40">
        <f>E32</f>
        <v>3349999.9999959799</v>
      </c>
      <c r="F45" s="40">
        <f>F32</f>
        <v>4285714.2857084079</v>
      </c>
      <c r="G45" s="40">
        <f>SUM(G46:G48)</f>
        <v>416666.66666660004</v>
      </c>
      <c r="H45" s="42"/>
      <c r="I45" s="15"/>
      <c r="J45" s="14" t="s">
        <v>18</v>
      </c>
      <c r="K45" s="12">
        <f>K32</f>
        <v>1761363.6363613149</v>
      </c>
      <c r="L45" s="12">
        <f>L32</f>
        <v>2113636.3636335782</v>
      </c>
      <c r="M45" s="12">
        <f>M32</f>
        <v>2709999.9999967478</v>
      </c>
      <c r="N45" s="12">
        <f>N32</f>
        <v>3349999.9999959799</v>
      </c>
      <c r="O45" s="12">
        <f>O32</f>
        <v>4285714.2857084079</v>
      </c>
      <c r="P45" s="12">
        <f>SUM(P46:P48)</f>
        <v>416666.66666660004</v>
      </c>
      <c r="Q45" s="36"/>
    </row>
    <row r="46" spans="1:17" s="13" customFormat="1" x14ac:dyDescent="0.3">
      <c r="A46" s="14" t="s">
        <v>85</v>
      </c>
      <c r="B46" s="12">
        <f t="shared" ref="B46:F48" si="4">$H46*B$45</f>
        <v>0</v>
      </c>
      <c r="C46" s="12">
        <f t="shared" si="4"/>
        <v>39999.999999942396</v>
      </c>
      <c r="D46" s="12">
        <f t="shared" si="4"/>
        <v>270999.99999928451</v>
      </c>
      <c r="E46" s="12">
        <f t="shared" si="4"/>
        <v>334999.99999911559</v>
      </c>
      <c r="F46" s="12">
        <f t="shared" si="4"/>
        <v>428571.42857022362</v>
      </c>
      <c r="G46" s="27">
        <v>41666.666666600002</v>
      </c>
      <c r="H46" s="36">
        <f>G46/$G$45</f>
        <v>9.9999999999855996E-2</v>
      </c>
      <c r="I46" s="15"/>
      <c r="J46" s="14" t="s">
        <v>85</v>
      </c>
      <c r="K46" s="12">
        <f t="shared" ref="K46:O48" si="5">$Q46*K$45</f>
        <v>176136.36363587785</v>
      </c>
      <c r="L46" s="12">
        <f t="shared" si="5"/>
        <v>211363.63636305343</v>
      </c>
      <c r="M46" s="12">
        <f t="shared" si="5"/>
        <v>270999.99999928451</v>
      </c>
      <c r="N46" s="12">
        <f t="shared" si="5"/>
        <v>334999.99999911559</v>
      </c>
      <c r="O46" s="12">
        <f t="shared" si="5"/>
        <v>428571.42857022362</v>
      </c>
      <c r="P46" s="27">
        <v>41666.666666600002</v>
      </c>
      <c r="Q46" s="36">
        <f>P46/$G$45</f>
        <v>9.9999999999855996E-2</v>
      </c>
    </row>
    <row r="47" spans="1:17" s="13" customFormat="1" x14ac:dyDescent="0.3">
      <c r="A47" s="14" t="s">
        <v>87</v>
      </c>
      <c r="B47" s="12">
        <f t="shared" si="4"/>
        <v>0</v>
      </c>
      <c r="C47" s="12">
        <f t="shared" si="4"/>
        <v>199999.68000003198</v>
      </c>
      <c r="D47" s="12">
        <f t="shared" si="4"/>
        <v>1354997.8319985906</v>
      </c>
      <c r="E47" s="12">
        <f t="shared" si="4"/>
        <v>1674997.3199982578</v>
      </c>
      <c r="F47" s="12">
        <f t="shared" si="4"/>
        <v>2142853.714283118</v>
      </c>
      <c r="G47" s="27">
        <v>208333</v>
      </c>
      <c r="H47" s="36">
        <f>G47/$G$45</f>
        <v>0.49999920000007997</v>
      </c>
      <c r="I47" s="15"/>
      <c r="J47" s="14" t="s">
        <v>87</v>
      </c>
      <c r="K47" s="12">
        <f t="shared" si="5"/>
        <v>880680.40908988926</v>
      </c>
      <c r="L47" s="12">
        <f t="shared" si="5"/>
        <v>1056816.4909078672</v>
      </c>
      <c r="M47" s="12">
        <f t="shared" si="5"/>
        <v>1354997.8319985906</v>
      </c>
      <c r="N47" s="12">
        <f t="shared" si="5"/>
        <v>1674997.3199982578</v>
      </c>
      <c r="O47" s="12">
        <f t="shared" si="5"/>
        <v>2142853.714283118</v>
      </c>
      <c r="P47" s="27">
        <v>208333</v>
      </c>
      <c r="Q47" s="36">
        <f>P47/$G$45</f>
        <v>0.49999920000007997</v>
      </c>
    </row>
    <row r="48" spans="1:17" s="13" customFormat="1" x14ac:dyDescent="0.3">
      <c r="A48" s="14" t="s">
        <v>88</v>
      </c>
      <c r="B48" s="12">
        <f t="shared" si="4"/>
        <v>0</v>
      </c>
      <c r="C48" s="12">
        <f t="shared" si="4"/>
        <v>160000.32000002559</v>
      </c>
      <c r="D48" s="12">
        <f t="shared" si="4"/>
        <v>1084002.1679988725</v>
      </c>
      <c r="E48" s="12">
        <f t="shared" si="4"/>
        <v>1340002.6799986062</v>
      </c>
      <c r="F48" s="12">
        <f t="shared" si="4"/>
        <v>1714289.1428550656</v>
      </c>
      <c r="G48" s="27">
        <v>166667</v>
      </c>
      <c r="H48" s="36">
        <f>G48/$G$45</f>
        <v>0.40000080000006394</v>
      </c>
      <c r="I48" s="15"/>
      <c r="J48" s="14" t="s">
        <v>88</v>
      </c>
      <c r="K48" s="12">
        <f t="shared" si="5"/>
        <v>704546.86363554769</v>
      </c>
      <c r="L48" s="12">
        <f t="shared" si="5"/>
        <v>845456.23636265728</v>
      </c>
      <c r="M48" s="12">
        <f t="shared" si="5"/>
        <v>1084002.1679988725</v>
      </c>
      <c r="N48" s="12">
        <f t="shared" si="5"/>
        <v>1340002.6799986062</v>
      </c>
      <c r="O48" s="12">
        <f t="shared" si="5"/>
        <v>1714289.1428550656</v>
      </c>
      <c r="P48" s="27">
        <v>166667</v>
      </c>
      <c r="Q48" s="36">
        <f>P48/$G$45</f>
        <v>0.40000080000006394</v>
      </c>
    </row>
    <row r="49" spans="1:17" s="13" customFormat="1" x14ac:dyDescent="0.3">
      <c r="A49" s="39" t="s">
        <v>61</v>
      </c>
      <c r="B49" s="40">
        <f>B33</f>
        <v>10000000</v>
      </c>
      <c r="C49" s="40">
        <f>C33</f>
        <v>11600000</v>
      </c>
      <c r="D49" s="40">
        <f>D33</f>
        <v>11600000</v>
      </c>
      <c r="E49" s="40">
        <f>E33</f>
        <v>11600000</v>
      </c>
      <c r="F49" s="40">
        <f>F33</f>
        <v>12857142.857145796</v>
      </c>
      <c r="G49" s="40">
        <f>SUM(G50:G54)</f>
        <v>1250000</v>
      </c>
      <c r="H49" s="42" t="s">
        <v>0</v>
      </c>
      <c r="I49" s="15"/>
      <c r="J49" s="14" t="s">
        <v>19</v>
      </c>
      <c r="K49" s="12">
        <f>K33</f>
        <v>8238636.3636386851</v>
      </c>
      <c r="L49" s="12">
        <f>L33</f>
        <v>9886363.6363664214</v>
      </c>
      <c r="M49" s="12">
        <f>M33</f>
        <v>11600000</v>
      </c>
      <c r="N49" s="12">
        <f>N33</f>
        <v>11600000</v>
      </c>
      <c r="O49" s="12">
        <f>O33</f>
        <v>12857142.857145796</v>
      </c>
      <c r="P49" s="12">
        <f>SUM(P50:P54)</f>
        <v>1250000</v>
      </c>
      <c r="Q49" s="36"/>
    </row>
    <row r="50" spans="1:17" s="13" customFormat="1" x14ac:dyDescent="0.3">
      <c r="A50" s="14" t="s">
        <v>85</v>
      </c>
      <c r="B50" s="12">
        <f t="shared" ref="B50:F54" si="6">$H50*B$49</f>
        <v>100000</v>
      </c>
      <c r="C50" s="12">
        <f t="shared" si="6"/>
        <v>116000</v>
      </c>
      <c r="D50" s="12">
        <f t="shared" si="6"/>
        <v>116000</v>
      </c>
      <c r="E50" s="12">
        <f t="shared" si="6"/>
        <v>116000</v>
      </c>
      <c r="F50" s="12">
        <f t="shared" si="6"/>
        <v>128571.42857145796</v>
      </c>
      <c r="G50" s="27">
        <v>12500</v>
      </c>
      <c r="H50" s="36">
        <f>G50/$G$49</f>
        <v>0.01</v>
      </c>
      <c r="I50" s="15"/>
      <c r="J50" s="14" t="s">
        <v>85</v>
      </c>
      <c r="K50" s="12">
        <f t="shared" ref="K50:O54" si="7">$Q50*K$49</f>
        <v>82386.363636386857</v>
      </c>
      <c r="L50" s="12">
        <f t="shared" si="7"/>
        <v>98863.63636366422</v>
      </c>
      <c r="M50" s="12">
        <f t="shared" si="7"/>
        <v>116000</v>
      </c>
      <c r="N50" s="12">
        <f t="shared" si="7"/>
        <v>116000</v>
      </c>
      <c r="O50" s="12">
        <f t="shared" si="7"/>
        <v>128571.42857145796</v>
      </c>
      <c r="P50" s="27">
        <v>12500</v>
      </c>
      <c r="Q50" s="36">
        <f>P50/$G$49</f>
        <v>0.01</v>
      </c>
    </row>
    <row r="51" spans="1:17" s="13" customFormat="1" x14ac:dyDescent="0.3">
      <c r="A51" s="14" t="s">
        <v>87</v>
      </c>
      <c r="B51" s="12">
        <f t="shared" si="6"/>
        <v>1250000</v>
      </c>
      <c r="C51" s="12">
        <f t="shared" si="6"/>
        <v>1450000</v>
      </c>
      <c r="D51" s="12">
        <f t="shared" si="6"/>
        <v>1450000</v>
      </c>
      <c r="E51" s="12">
        <f t="shared" si="6"/>
        <v>1450000</v>
      </c>
      <c r="F51" s="12">
        <f t="shared" si="6"/>
        <v>1607142.8571432244</v>
      </c>
      <c r="G51" s="27">
        <v>156250</v>
      </c>
      <c r="H51" s="36">
        <f>G51/$G$49</f>
        <v>0.125</v>
      </c>
      <c r="I51" s="15"/>
      <c r="J51" s="14" t="s">
        <v>87</v>
      </c>
      <c r="K51" s="12">
        <f t="shared" si="7"/>
        <v>1029829.5454548356</v>
      </c>
      <c r="L51" s="12">
        <f t="shared" si="7"/>
        <v>1235795.4545458027</v>
      </c>
      <c r="M51" s="12">
        <f t="shared" si="7"/>
        <v>1450000</v>
      </c>
      <c r="N51" s="12">
        <f t="shared" si="7"/>
        <v>1450000</v>
      </c>
      <c r="O51" s="12">
        <f t="shared" si="7"/>
        <v>1607142.8571432244</v>
      </c>
      <c r="P51" s="27">
        <v>156250</v>
      </c>
      <c r="Q51" s="36">
        <f>P51/$G$49</f>
        <v>0.125</v>
      </c>
    </row>
    <row r="52" spans="1:17" s="13" customFormat="1" x14ac:dyDescent="0.3">
      <c r="A52" s="14" t="s">
        <v>88</v>
      </c>
      <c r="B52" s="12">
        <f t="shared" si="6"/>
        <v>2500000</v>
      </c>
      <c r="C52" s="12">
        <f t="shared" si="6"/>
        <v>2900000</v>
      </c>
      <c r="D52" s="12">
        <f t="shared" si="6"/>
        <v>2900000</v>
      </c>
      <c r="E52" s="12">
        <f t="shared" si="6"/>
        <v>2900000</v>
      </c>
      <c r="F52" s="12">
        <f t="shared" si="6"/>
        <v>3214285.7142864489</v>
      </c>
      <c r="G52" s="27">
        <v>312500</v>
      </c>
      <c r="H52" s="36">
        <f>G52/$G$49</f>
        <v>0.25</v>
      </c>
      <c r="I52" s="15"/>
      <c r="J52" s="14" t="s">
        <v>88</v>
      </c>
      <c r="K52" s="12">
        <f t="shared" si="7"/>
        <v>2059659.0909096713</v>
      </c>
      <c r="L52" s="12">
        <f t="shared" si="7"/>
        <v>2471590.9090916053</v>
      </c>
      <c r="M52" s="12">
        <f t="shared" si="7"/>
        <v>2900000</v>
      </c>
      <c r="N52" s="12">
        <f t="shared" si="7"/>
        <v>2900000</v>
      </c>
      <c r="O52" s="12">
        <f t="shared" si="7"/>
        <v>3214285.7142864489</v>
      </c>
      <c r="P52" s="27">
        <v>312500</v>
      </c>
      <c r="Q52" s="36">
        <f>P52/$G$49</f>
        <v>0.25</v>
      </c>
    </row>
    <row r="53" spans="1:17" s="13" customFormat="1" x14ac:dyDescent="0.3">
      <c r="A53" s="14" t="s">
        <v>89</v>
      </c>
      <c r="B53" s="12">
        <f t="shared" si="6"/>
        <v>4000000</v>
      </c>
      <c r="C53" s="12">
        <f t="shared" si="6"/>
        <v>4640000</v>
      </c>
      <c r="D53" s="12">
        <f t="shared" si="6"/>
        <v>4640000</v>
      </c>
      <c r="E53" s="12">
        <f t="shared" si="6"/>
        <v>4640000</v>
      </c>
      <c r="F53" s="12">
        <f t="shared" si="6"/>
        <v>5142857.142858319</v>
      </c>
      <c r="G53" s="27">
        <v>500000</v>
      </c>
      <c r="H53" s="36">
        <f>G53/$G$49</f>
        <v>0.4</v>
      </c>
      <c r="I53" s="15"/>
      <c r="J53" s="14" t="s">
        <v>89</v>
      </c>
      <c r="K53" s="12">
        <f t="shared" si="7"/>
        <v>3295454.5454554744</v>
      </c>
      <c r="L53" s="12">
        <f t="shared" si="7"/>
        <v>3954545.4545465689</v>
      </c>
      <c r="M53" s="12">
        <f t="shared" si="7"/>
        <v>4640000</v>
      </c>
      <c r="N53" s="12">
        <f t="shared" si="7"/>
        <v>4640000</v>
      </c>
      <c r="O53" s="12">
        <f t="shared" si="7"/>
        <v>5142857.142858319</v>
      </c>
      <c r="P53" s="27">
        <v>500000</v>
      </c>
      <c r="Q53" s="36">
        <f>P53/$G$49</f>
        <v>0.4</v>
      </c>
    </row>
    <row r="54" spans="1:17" s="13" customFormat="1" x14ac:dyDescent="0.3">
      <c r="A54" s="14" t="s">
        <v>90</v>
      </c>
      <c r="B54" s="12">
        <f t="shared" si="6"/>
        <v>2150000</v>
      </c>
      <c r="C54" s="12">
        <f t="shared" si="6"/>
        <v>2494000</v>
      </c>
      <c r="D54" s="12">
        <f t="shared" si="6"/>
        <v>2494000</v>
      </c>
      <c r="E54" s="12">
        <f t="shared" si="6"/>
        <v>2494000</v>
      </c>
      <c r="F54" s="12">
        <f t="shared" si="6"/>
        <v>2764285.714286346</v>
      </c>
      <c r="G54" s="27">
        <v>268750</v>
      </c>
      <c r="H54" s="36">
        <f>G54/$G$49</f>
        <v>0.215</v>
      </c>
      <c r="I54" s="15"/>
      <c r="J54" s="14" t="s">
        <v>90</v>
      </c>
      <c r="K54" s="12">
        <f t="shared" si="7"/>
        <v>1771306.8181823173</v>
      </c>
      <c r="L54" s="12">
        <f t="shared" si="7"/>
        <v>2125568.1818187805</v>
      </c>
      <c r="M54" s="12">
        <f t="shared" si="7"/>
        <v>2494000</v>
      </c>
      <c r="N54" s="12">
        <f t="shared" si="7"/>
        <v>2494000</v>
      </c>
      <c r="O54" s="12">
        <f t="shared" si="7"/>
        <v>2764285.714286346</v>
      </c>
      <c r="P54" s="27">
        <v>268750</v>
      </c>
      <c r="Q54" s="36">
        <f>P54/$G$49</f>
        <v>0.215</v>
      </c>
    </row>
    <row r="55" spans="1:17" s="13" customFormat="1" x14ac:dyDescent="0.3">
      <c r="A55" s="33"/>
      <c r="B55" s="12"/>
      <c r="C55" s="12"/>
      <c r="D55" s="12"/>
      <c r="E55" s="12"/>
      <c r="F55" s="12"/>
      <c r="G55" s="12"/>
      <c r="H55" s="36"/>
      <c r="I55" s="15"/>
      <c r="J55" s="33"/>
      <c r="K55" s="15"/>
      <c r="L55" s="15"/>
      <c r="M55" s="15"/>
      <c r="N55" s="15"/>
      <c r="O55" s="15"/>
      <c r="P55" s="12"/>
      <c r="Q55" s="17"/>
    </row>
    <row r="56" spans="1:17" s="22" customFormat="1" x14ac:dyDescent="0.3">
      <c r="A56" s="22" t="s">
        <v>62</v>
      </c>
      <c r="B56" s="25"/>
      <c r="C56" s="25"/>
      <c r="D56" s="25"/>
      <c r="E56" s="25"/>
      <c r="F56" s="25"/>
      <c r="G56" s="25"/>
      <c r="H56" s="34" t="s">
        <v>91</v>
      </c>
      <c r="J56" s="22" t="s">
        <v>62</v>
      </c>
      <c r="K56" s="26"/>
      <c r="L56" s="26"/>
      <c r="M56" s="26"/>
      <c r="N56" s="26"/>
      <c r="O56" s="26"/>
      <c r="P56" s="25"/>
      <c r="Q56" s="34" t="s">
        <v>63</v>
      </c>
    </row>
    <row r="57" spans="1:17" s="13" customFormat="1" x14ac:dyDescent="0.3">
      <c r="A57" s="14" t="s">
        <v>16</v>
      </c>
      <c r="B57" s="12">
        <f t="shared" ref="B57:G57" si="8">B41</f>
        <v>0</v>
      </c>
      <c r="C57" s="12">
        <f t="shared" si="8"/>
        <v>0</v>
      </c>
      <c r="D57" s="12">
        <f t="shared" si="8"/>
        <v>380689.65517420816</v>
      </c>
      <c r="E57" s="12">
        <f t="shared" si="8"/>
        <v>5544827.5862091146</v>
      </c>
      <c r="F57" s="12">
        <f t="shared" si="8"/>
        <v>7093596.0591149218</v>
      </c>
      <c r="G57" s="31">
        <f t="shared" si="8"/>
        <v>800000</v>
      </c>
      <c r="H57" s="36">
        <f t="shared" ref="H57:H63" si="9">G57/$G$65</f>
        <v>0.25668449197861515</v>
      </c>
      <c r="I57" s="15"/>
      <c r="J57" s="14" t="s">
        <v>16</v>
      </c>
      <c r="K57" s="12">
        <f t="shared" ref="K57:P57" si="10">K41</f>
        <v>0</v>
      </c>
      <c r="L57" s="12">
        <f t="shared" si="10"/>
        <v>0</v>
      </c>
      <c r="M57" s="12">
        <f t="shared" si="10"/>
        <v>380689.65517420816</v>
      </c>
      <c r="N57" s="12">
        <f t="shared" si="10"/>
        <v>5544827.5862091146</v>
      </c>
      <c r="O57" s="12">
        <f t="shared" si="10"/>
        <v>7093596.0591149218</v>
      </c>
      <c r="P57" s="12">
        <f t="shared" si="10"/>
        <v>800000</v>
      </c>
      <c r="Q57" s="17">
        <f t="shared" ref="Q57:Q63" si="11">P57/$G$65</f>
        <v>0.25668449197861515</v>
      </c>
    </row>
    <row r="58" spans="1:17" s="13" customFormat="1" x14ac:dyDescent="0.3">
      <c r="A58" s="14" t="s">
        <v>80</v>
      </c>
      <c r="B58" s="12">
        <f t="shared" ref="B58:G58" si="12">B42+B46+B50</f>
        <v>100000</v>
      </c>
      <c r="C58" s="12">
        <f t="shared" si="12"/>
        <v>155999.9999999424</v>
      </c>
      <c r="D58" s="12">
        <f t="shared" si="12"/>
        <v>446482.75862025452</v>
      </c>
      <c r="E58" s="12">
        <f t="shared" si="12"/>
        <v>1317379.3103442898</v>
      </c>
      <c r="F58" s="12">
        <f t="shared" si="12"/>
        <v>1665517.2413783884</v>
      </c>
      <c r="G58" s="31">
        <f t="shared" si="12"/>
        <v>179166.66666660001</v>
      </c>
      <c r="H58" s="36">
        <f t="shared" si="9"/>
        <v>5.7486631016022624E-2</v>
      </c>
      <c r="I58" s="15"/>
      <c r="J58" s="14" t="s">
        <v>80</v>
      </c>
      <c r="K58" s="12">
        <f t="shared" ref="K58:P58" si="13">K42+K46+K50</f>
        <v>258522.72727226472</v>
      </c>
      <c r="L58" s="12">
        <f t="shared" si="13"/>
        <v>310227.27272671764</v>
      </c>
      <c r="M58" s="12">
        <f t="shared" si="13"/>
        <v>446482.75862025452</v>
      </c>
      <c r="N58" s="12">
        <f t="shared" si="13"/>
        <v>1317379.3103442898</v>
      </c>
      <c r="O58" s="12">
        <f t="shared" si="13"/>
        <v>1665517.2413783884</v>
      </c>
      <c r="P58" s="12">
        <f t="shared" si="13"/>
        <v>179166.66666660001</v>
      </c>
      <c r="Q58" s="17">
        <f t="shared" si="11"/>
        <v>5.7486631016022624E-2</v>
      </c>
    </row>
    <row r="59" spans="1:17" s="13" customFormat="1" x14ac:dyDescent="0.3">
      <c r="A59" s="14" t="s">
        <v>92</v>
      </c>
      <c r="B59" s="12">
        <f>B43</f>
        <v>0</v>
      </c>
      <c r="C59" s="12">
        <f>C43</f>
        <v>0</v>
      </c>
      <c r="D59" s="12">
        <f>D43+D44</f>
        <v>249827.58620807412</v>
      </c>
      <c r="E59" s="12">
        <f>E43+E44</f>
        <v>3638793.1034497311</v>
      </c>
      <c r="F59" s="12">
        <f>F43+F44</f>
        <v>4655172.4137941673</v>
      </c>
      <c r="G59" s="31">
        <f>G43+G44</f>
        <v>525000</v>
      </c>
      <c r="H59" s="36">
        <f t="shared" si="9"/>
        <v>0.16844919786096618</v>
      </c>
      <c r="I59" s="15"/>
      <c r="J59" s="14" t="s">
        <v>17</v>
      </c>
      <c r="K59" s="12">
        <f t="shared" ref="K59:P59" si="14">K43</f>
        <v>0</v>
      </c>
      <c r="L59" s="12">
        <f t="shared" si="14"/>
        <v>0</v>
      </c>
      <c r="M59" s="12">
        <f t="shared" si="14"/>
        <v>154655.17241452207</v>
      </c>
      <c r="N59" s="12">
        <f t="shared" si="14"/>
        <v>2252586.2068974525</v>
      </c>
      <c r="O59" s="12">
        <f t="shared" si="14"/>
        <v>2881773.3990154369</v>
      </c>
      <c r="P59" s="12">
        <f t="shared" si="14"/>
        <v>325000</v>
      </c>
      <c r="Q59" s="17">
        <f t="shared" si="11"/>
        <v>0.1042780748663124</v>
      </c>
    </row>
    <row r="60" spans="1:17" s="13" customFormat="1" x14ac:dyDescent="0.3">
      <c r="A60" s="14" t="s">
        <v>81</v>
      </c>
      <c r="B60" s="12">
        <f t="shared" ref="B60:G61" si="15">B47+B51</f>
        <v>1250000</v>
      </c>
      <c r="C60" s="12">
        <f t="shared" si="15"/>
        <v>1649999.6800000321</v>
      </c>
      <c r="D60" s="12">
        <f t="shared" si="15"/>
        <v>2804997.8319985904</v>
      </c>
      <c r="E60" s="12">
        <f t="shared" si="15"/>
        <v>3124997.3199982578</v>
      </c>
      <c r="F60" s="12">
        <f t="shared" si="15"/>
        <v>3749996.5714263422</v>
      </c>
      <c r="G60" s="12">
        <f t="shared" si="15"/>
        <v>364583</v>
      </c>
      <c r="H60" s="36">
        <f t="shared" si="9"/>
        <v>0.11697850267379929</v>
      </c>
      <c r="I60" s="15"/>
      <c r="J60" s="14" t="s">
        <v>81</v>
      </c>
      <c r="K60" s="12">
        <f t="shared" ref="K60:P61" si="16">K47+K51</f>
        <v>1910509.9545447249</v>
      </c>
      <c r="L60" s="12">
        <f t="shared" si="16"/>
        <v>2292611.9454536699</v>
      </c>
      <c r="M60" s="12">
        <f t="shared" si="16"/>
        <v>2804997.8319985904</v>
      </c>
      <c r="N60" s="12">
        <f t="shared" si="16"/>
        <v>3124997.3199982578</v>
      </c>
      <c r="O60" s="12">
        <f t="shared" si="16"/>
        <v>3749996.5714263422</v>
      </c>
      <c r="P60" s="12">
        <f t="shared" si="16"/>
        <v>364583</v>
      </c>
      <c r="Q60" s="17">
        <f t="shared" si="11"/>
        <v>0.11697850267379929</v>
      </c>
    </row>
    <row r="61" spans="1:17" s="13" customFormat="1" x14ac:dyDescent="0.3">
      <c r="A61" s="14" t="s">
        <v>82</v>
      </c>
      <c r="B61" s="12">
        <f t="shared" si="15"/>
        <v>2500000</v>
      </c>
      <c r="C61" s="12">
        <f t="shared" si="15"/>
        <v>3060000.3200000254</v>
      </c>
      <c r="D61" s="12">
        <f t="shared" si="15"/>
        <v>3984002.1679988727</v>
      </c>
      <c r="E61" s="12">
        <f t="shared" si="15"/>
        <v>4240002.6799986064</v>
      </c>
      <c r="F61" s="12">
        <f t="shared" si="15"/>
        <v>4928574.8571415143</v>
      </c>
      <c r="G61" s="12">
        <f t="shared" si="15"/>
        <v>479167</v>
      </c>
      <c r="H61" s="36">
        <f t="shared" si="9"/>
        <v>0.15374342245989633</v>
      </c>
      <c r="I61" s="15"/>
      <c r="J61" s="14" t="s">
        <v>82</v>
      </c>
      <c r="K61" s="12">
        <f t="shared" si="16"/>
        <v>2764205.954545219</v>
      </c>
      <c r="L61" s="12">
        <f t="shared" si="16"/>
        <v>3317047.1454542624</v>
      </c>
      <c r="M61" s="12">
        <f t="shared" si="16"/>
        <v>3984002.1679988727</v>
      </c>
      <c r="N61" s="12">
        <f t="shared" si="16"/>
        <v>4240002.6799986064</v>
      </c>
      <c r="O61" s="12">
        <f t="shared" si="16"/>
        <v>4928574.8571415143</v>
      </c>
      <c r="P61" s="12">
        <f t="shared" si="16"/>
        <v>479167</v>
      </c>
      <c r="Q61" s="17">
        <f t="shared" si="11"/>
        <v>0.15374342245989633</v>
      </c>
    </row>
    <row r="62" spans="1:17" s="13" customFormat="1" x14ac:dyDescent="0.3">
      <c r="A62" s="14" t="s">
        <v>83</v>
      </c>
      <c r="B62" s="12">
        <f t="shared" ref="B62:G63" si="17">B53</f>
        <v>4000000</v>
      </c>
      <c r="C62" s="12">
        <f t="shared" si="17"/>
        <v>4640000</v>
      </c>
      <c r="D62" s="12">
        <f t="shared" si="17"/>
        <v>4640000</v>
      </c>
      <c r="E62" s="12">
        <f t="shared" si="17"/>
        <v>4640000</v>
      </c>
      <c r="F62" s="12">
        <f t="shared" si="17"/>
        <v>5142857.142858319</v>
      </c>
      <c r="G62" s="12">
        <f t="shared" si="17"/>
        <v>500000</v>
      </c>
      <c r="H62" s="36">
        <f t="shared" si="9"/>
        <v>0.16042780748663446</v>
      </c>
      <c r="I62" s="15"/>
      <c r="J62" s="14" t="s">
        <v>83</v>
      </c>
      <c r="K62" s="12">
        <f t="shared" ref="K62:P63" si="18">K53</f>
        <v>3295454.5454554744</v>
      </c>
      <c r="L62" s="12">
        <f t="shared" si="18"/>
        <v>3954545.4545465689</v>
      </c>
      <c r="M62" s="12">
        <f t="shared" si="18"/>
        <v>4640000</v>
      </c>
      <c r="N62" s="12">
        <f t="shared" si="18"/>
        <v>4640000</v>
      </c>
      <c r="O62" s="12">
        <f t="shared" si="18"/>
        <v>5142857.142858319</v>
      </c>
      <c r="P62" s="12">
        <f t="shared" si="18"/>
        <v>500000</v>
      </c>
      <c r="Q62" s="17">
        <f t="shared" si="11"/>
        <v>0.16042780748663446</v>
      </c>
    </row>
    <row r="63" spans="1:17" s="13" customFormat="1" x14ac:dyDescent="0.3">
      <c r="A63" s="14" t="s">
        <v>84</v>
      </c>
      <c r="B63" s="12">
        <f t="shared" si="17"/>
        <v>2150000</v>
      </c>
      <c r="C63" s="12">
        <f t="shared" si="17"/>
        <v>2494000</v>
      </c>
      <c r="D63" s="12">
        <f t="shared" si="17"/>
        <v>2494000</v>
      </c>
      <c r="E63" s="12">
        <f t="shared" si="17"/>
        <v>2494000</v>
      </c>
      <c r="F63" s="12">
        <f t="shared" si="17"/>
        <v>2764285.714286346</v>
      </c>
      <c r="G63" s="12">
        <f t="shared" si="17"/>
        <v>268750</v>
      </c>
      <c r="H63" s="36">
        <f t="shared" si="9"/>
        <v>8.6229946524066015E-2</v>
      </c>
      <c r="I63" s="15"/>
      <c r="J63" s="14" t="s">
        <v>84</v>
      </c>
      <c r="K63" s="12">
        <f t="shared" si="18"/>
        <v>1771306.8181823173</v>
      </c>
      <c r="L63" s="12">
        <f t="shared" si="18"/>
        <v>2125568.1818187805</v>
      </c>
      <c r="M63" s="12">
        <f t="shared" si="18"/>
        <v>2494000</v>
      </c>
      <c r="N63" s="12">
        <f t="shared" si="18"/>
        <v>2494000</v>
      </c>
      <c r="O63" s="12">
        <f t="shared" si="18"/>
        <v>2764285.714286346</v>
      </c>
      <c r="P63" s="12">
        <f t="shared" si="18"/>
        <v>268750</v>
      </c>
      <c r="Q63" s="17">
        <f t="shared" si="11"/>
        <v>8.6229946524066015E-2</v>
      </c>
    </row>
    <row r="64" spans="1:17" s="13" customFormat="1" x14ac:dyDescent="0.3">
      <c r="B64" s="12"/>
      <c r="C64" s="12"/>
      <c r="D64" s="12"/>
      <c r="E64" s="12"/>
      <c r="F64" s="12"/>
      <c r="G64" s="12"/>
      <c r="H64" s="36" t="s">
        <v>0</v>
      </c>
      <c r="I64" s="15"/>
      <c r="J64" s="33"/>
      <c r="K64" s="12"/>
      <c r="L64" s="12"/>
      <c r="M64" s="12"/>
      <c r="N64" s="12"/>
      <c r="O64" s="12"/>
      <c r="P64" s="12"/>
      <c r="Q64" s="17"/>
    </row>
    <row r="65" spans="1:17" s="13" customFormat="1" x14ac:dyDescent="0.3">
      <c r="A65" s="13" t="s">
        <v>20</v>
      </c>
      <c r="B65" s="12">
        <f t="shared" ref="B65:G65" si="19">SUM(B57:B63)</f>
        <v>10000000</v>
      </c>
      <c r="C65" s="12">
        <f t="shared" si="19"/>
        <v>12000000</v>
      </c>
      <c r="D65" s="12">
        <f t="shared" si="19"/>
        <v>15000000</v>
      </c>
      <c r="E65" s="12">
        <f t="shared" si="19"/>
        <v>25000000</v>
      </c>
      <c r="F65" s="12">
        <f t="shared" si="19"/>
        <v>30000000</v>
      </c>
      <c r="G65" s="12">
        <f t="shared" si="19"/>
        <v>3116666.6666665999</v>
      </c>
      <c r="H65" s="36">
        <f>G65/$G$65</f>
        <v>1</v>
      </c>
      <c r="I65" s="15"/>
      <c r="J65" s="14" t="s">
        <v>20</v>
      </c>
      <c r="K65" s="12">
        <f t="shared" ref="K65:P65" si="20">SUM(K57:K63)</f>
        <v>10000000</v>
      </c>
      <c r="L65" s="12">
        <f t="shared" si="20"/>
        <v>12000000</v>
      </c>
      <c r="M65" s="12">
        <f t="shared" si="20"/>
        <v>14904827.586206447</v>
      </c>
      <c r="N65" s="12">
        <f t="shared" si="20"/>
        <v>23613793.10344772</v>
      </c>
      <c r="O65" s="12">
        <f t="shared" si="20"/>
        <v>28226600.98522127</v>
      </c>
      <c r="P65" s="12">
        <f t="shared" si="20"/>
        <v>2916666.6666665999</v>
      </c>
      <c r="Q65" s="17">
        <f>P65/$G$65</f>
        <v>0.93582887700534623</v>
      </c>
    </row>
    <row r="66" spans="1:17" s="13" customFormat="1" x14ac:dyDescent="0.3">
      <c r="B66" s="14"/>
      <c r="G66" s="12" t="s">
        <v>0</v>
      </c>
      <c r="H66" s="12"/>
      <c r="K66" s="14"/>
    </row>
    <row r="67" spans="1:17" s="13" customFormat="1" x14ac:dyDescent="0.3">
      <c r="B67" s="14"/>
      <c r="K67" s="14"/>
    </row>
    <row r="68" spans="1:17" s="13" customFormat="1" x14ac:dyDescent="0.3">
      <c r="A68" s="37" t="s">
        <v>67</v>
      </c>
      <c r="B68" s="12"/>
      <c r="J68" s="14"/>
    </row>
    <row r="69" spans="1:17" s="13" customFormat="1" x14ac:dyDescent="0.3">
      <c r="B69" s="14"/>
      <c r="K69" s="14"/>
    </row>
    <row r="70" spans="1:17" s="13" customFormat="1" x14ac:dyDescent="0.3">
      <c r="A70" s="10" t="s">
        <v>21</v>
      </c>
      <c r="K70" s="14"/>
    </row>
    <row r="71" spans="1:17" s="13" customFormat="1" x14ac:dyDescent="0.3">
      <c r="A71" s="14" t="s">
        <v>9</v>
      </c>
      <c r="B71" s="15">
        <f>B65</f>
        <v>10000000</v>
      </c>
      <c r="C71" s="15">
        <f>C65</f>
        <v>12000000</v>
      </c>
      <c r="D71" s="15">
        <f>D65</f>
        <v>15000000</v>
      </c>
      <c r="E71" s="15">
        <f>E65</f>
        <v>25000000</v>
      </c>
      <c r="F71" s="15">
        <f>F65</f>
        <v>30000000</v>
      </c>
      <c r="K71" s="14"/>
    </row>
    <row r="72" spans="1:17" s="13" customFormat="1" x14ac:dyDescent="0.3">
      <c r="A72" s="10" t="s">
        <v>22</v>
      </c>
      <c r="K72" s="14"/>
    </row>
    <row r="73" spans="1:17" s="13" customFormat="1" x14ac:dyDescent="0.3">
      <c r="A73" s="14" t="s">
        <v>10</v>
      </c>
      <c r="B73" s="15">
        <f t="shared" ref="B73:F75" si="21">B31</f>
        <v>0</v>
      </c>
      <c r="C73" s="15">
        <f t="shared" si="21"/>
        <v>0</v>
      </c>
      <c r="D73" s="15">
        <f t="shared" si="21"/>
        <v>690000.00000325229</v>
      </c>
      <c r="E73" s="15">
        <f t="shared" si="21"/>
        <v>10050000.00000402</v>
      </c>
      <c r="F73" s="15">
        <f t="shared" si="21"/>
        <v>12857142.857145796</v>
      </c>
      <c r="K73" s="14"/>
    </row>
    <row r="74" spans="1:17" s="13" customFormat="1" x14ac:dyDescent="0.3">
      <c r="A74" s="14" t="s">
        <v>11</v>
      </c>
      <c r="B74" s="15">
        <f t="shared" si="21"/>
        <v>0</v>
      </c>
      <c r="C74" s="15">
        <f t="shared" si="21"/>
        <v>400000</v>
      </c>
      <c r="D74" s="15">
        <f t="shared" si="21"/>
        <v>2709999.9999967478</v>
      </c>
      <c r="E74" s="15">
        <f t="shared" si="21"/>
        <v>3349999.9999959799</v>
      </c>
      <c r="F74" s="15">
        <f t="shared" si="21"/>
        <v>4285714.2857084079</v>
      </c>
      <c r="K74" s="14"/>
    </row>
    <row r="75" spans="1:17" s="13" customFormat="1" x14ac:dyDescent="0.3">
      <c r="A75" s="14" t="s">
        <v>12</v>
      </c>
      <c r="B75" s="15">
        <f t="shared" si="21"/>
        <v>10000000</v>
      </c>
      <c r="C75" s="15">
        <f t="shared" si="21"/>
        <v>11600000</v>
      </c>
      <c r="D75" s="15">
        <f t="shared" si="21"/>
        <v>11600000</v>
      </c>
      <c r="E75" s="15">
        <f t="shared" si="21"/>
        <v>11600000</v>
      </c>
      <c r="F75" s="15">
        <f t="shared" si="21"/>
        <v>12857142.857145796</v>
      </c>
      <c r="K75" s="14"/>
    </row>
    <row r="76" spans="1:17" s="13" customFormat="1" ht="78" x14ac:dyDescent="0.3">
      <c r="A76" s="21" t="s">
        <v>23</v>
      </c>
      <c r="B76" s="34" t="s">
        <v>42</v>
      </c>
      <c r="C76" s="20" t="s">
        <v>43</v>
      </c>
      <c r="D76" s="20" t="s">
        <v>48</v>
      </c>
      <c r="E76" s="20" t="s">
        <v>44</v>
      </c>
      <c r="F76" s="20" t="s">
        <v>45</v>
      </c>
      <c r="K76" s="14"/>
    </row>
    <row r="77" spans="1:17" s="13" customFormat="1" x14ac:dyDescent="0.3">
      <c r="A77" s="10" t="s">
        <v>24</v>
      </c>
      <c r="K77" s="14"/>
    </row>
    <row r="78" spans="1:17" s="13" customFormat="1" x14ac:dyDescent="0.3">
      <c r="A78" s="14" t="s">
        <v>10</v>
      </c>
      <c r="B78" s="15">
        <f t="shared" ref="B78:F80" si="22">K31</f>
        <v>0</v>
      </c>
      <c r="C78" s="15">
        <f t="shared" si="22"/>
        <v>0</v>
      </c>
      <c r="D78" s="15">
        <f t="shared" si="22"/>
        <v>690000.00000325229</v>
      </c>
      <c r="E78" s="15">
        <f t="shared" si="22"/>
        <v>10050000.00000402</v>
      </c>
      <c r="F78" s="15">
        <f t="shared" si="22"/>
        <v>12857142.857145796</v>
      </c>
      <c r="K78" s="14"/>
    </row>
    <row r="79" spans="1:17" s="13" customFormat="1" x14ac:dyDescent="0.3">
      <c r="A79" s="14" t="s">
        <v>11</v>
      </c>
      <c r="B79" s="15">
        <f t="shared" si="22"/>
        <v>1761363.6363613149</v>
      </c>
      <c r="C79" s="15">
        <f t="shared" si="22"/>
        <v>2113636.3636335782</v>
      </c>
      <c r="D79" s="15">
        <f t="shared" si="22"/>
        <v>2709999.9999967478</v>
      </c>
      <c r="E79" s="15">
        <f t="shared" si="22"/>
        <v>3349999.9999959799</v>
      </c>
      <c r="F79" s="15">
        <f t="shared" si="22"/>
        <v>4285714.2857084079</v>
      </c>
      <c r="K79" s="14"/>
    </row>
    <row r="80" spans="1:17" s="13" customFormat="1" x14ac:dyDescent="0.3">
      <c r="A80" s="14" t="s">
        <v>12</v>
      </c>
      <c r="B80" s="15">
        <f t="shared" si="22"/>
        <v>8238636.3636386851</v>
      </c>
      <c r="C80" s="15">
        <f t="shared" si="22"/>
        <v>9886363.6363664214</v>
      </c>
      <c r="D80" s="15">
        <f t="shared" si="22"/>
        <v>11600000</v>
      </c>
      <c r="E80" s="15">
        <f t="shared" si="22"/>
        <v>11600000</v>
      </c>
      <c r="F80" s="15">
        <f t="shared" si="22"/>
        <v>12857142.857145796</v>
      </c>
      <c r="K80" s="14"/>
    </row>
    <row r="81" spans="1:11" s="13" customFormat="1" ht="78" x14ac:dyDescent="0.3">
      <c r="A81" s="21" t="s">
        <v>23</v>
      </c>
      <c r="B81" s="34" t="s">
        <v>46</v>
      </c>
      <c r="C81" s="34" t="s">
        <v>46</v>
      </c>
      <c r="D81" s="34" t="s">
        <v>47</v>
      </c>
      <c r="E81" s="34" t="s">
        <v>44</v>
      </c>
      <c r="F81" s="34" t="s">
        <v>45</v>
      </c>
      <c r="K81" s="14"/>
    </row>
    <row r="82" spans="1:11" s="13" customFormat="1" x14ac:dyDescent="0.3">
      <c r="K82" s="14"/>
    </row>
    <row r="83" spans="1:11" s="13" customFormat="1" x14ac:dyDescent="0.3">
      <c r="A83" s="10" t="s">
        <v>25</v>
      </c>
      <c r="B83" s="12"/>
      <c r="K83" s="14"/>
    </row>
    <row r="84" spans="1:11" s="13" customFormat="1" x14ac:dyDescent="0.3">
      <c r="A84" s="14" t="s">
        <v>9</v>
      </c>
      <c r="B84" s="15">
        <f>B71</f>
        <v>10000000</v>
      </c>
      <c r="C84" s="15">
        <f>C71</f>
        <v>12000000</v>
      </c>
      <c r="D84" s="15">
        <f>D71</f>
        <v>15000000</v>
      </c>
      <c r="E84" s="15">
        <f>E71</f>
        <v>25000000</v>
      </c>
      <c r="F84" s="15">
        <f>F71</f>
        <v>30000000</v>
      </c>
      <c r="K84" s="14"/>
    </row>
    <row r="85" spans="1:11" s="13" customFormat="1" x14ac:dyDescent="0.3">
      <c r="A85" s="10" t="s">
        <v>22</v>
      </c>
      <c r="B85" s="12"/>
      <c r="K85" s="14"/>
    </row>
    <row r="86" spans="1:11" s="13" customFormat="1" x14ac:dyDescent="0.3">
      <c r="A86" s="14" t="s">
        <v>16</v>
      </c>
      <c r="B86" s="15">
        <f>B57</f>
        <v>0</v>
      </c>
      <c r="C86" s="15">
        <f>C57</f>
        <v>0</v>
      </c>
      <c r="D86" s="15">
        <f>D57</f>
        <v>380689.65517420816</v>
      </c>
      <c r="E86" s="15">
        <f>E57</f>
        <v>5544827.5862091146</v>
      </c>
      <c r="F86" s="15">
        <f>F57</f>
        <v>7093596.0591149218</v>
      </c>
      <c r="K86" s="14"/>
    </row>
    <row r="87" spans="1:11" s="13" customFormat="1" x14ac:dyDescent="0.3">
      <c r="A87" s="14" t="s">
        <v>17</v>
      </c>
      <c r="B87" s="15">
        <f>B59</f>
        <v>0</v>
      </c>
      <c r="C87" s="15">
        <f>C59</f>
        <v>0</v>
      </c>
      <c r="D87" s="15">
        <f>D59</f>
        <v>249827.58620807412</v>
      </c>
      <c r="E87" s="15">
        <f>E59</f>
        <v>3638793.1034497311</v>
      </c>
      <c r="F87" s="15">
        <f>F59</f>
        <v>4655172.4137941673</v>
      </c>
      <c r="K87" s="14"/>
    </row>
    <row r="88" spans="1:11" s="13" customFormat="1" x14ac:dyDescent="0.3">
      <c r="A88" s="14" t="s">
        <v>53</v>
      </c>
      <c r="B88" s="15">
        <f>B58</f>
        <v>100000</v>
      </c>
      <c r="C88" s="15">
        <f>C58</f>
        <v>155999.9999999424</v>
      </c>
      <c r="D88" s="15">
        <f>D58</f>
        <v>446482.75862025452</v>
      </c>
      <c r="E88" s="15">
        <f>E58</f>
        <v>1317379.3103442898</v>
      </c>
      <c r="F88" s="15">
        <f>F58</f>
        <v>1665517.2413783884</v>
      </c>
      <c r="K88" s="14"/>
    </row>
    <row r="89" spans="1:11" s="13" customFormat="1" x14ac:dyDescent="0.3">
      <c r="A89" s="14" t="s">
        <v>54</v>
      </c>
      <c r="B89" s="15">
        <f t="shared" ref="B89:F92" si="23">B60</f>
        <v>1250000</v>
      </c>
      <c r="C89" s="15">
        <f t="shared" si="23"/>
        <v>1649999.6800000321</v>
      </c>
      <c r="D89" s="15">
        <f t="shared" si="23"/>
        <v>2804997.8319985904</v>
      </c>
      <c r="E89" s="15">
        <f t="shared" si="23"/>
        <v>3124997.3199982578</v>
      </c>
      <c r="F89" s="15">
        <f t="shared" si="23"/>
        <v>3749996.5714263422</v>
      </c>
      <c r="K89" s="14"/>
    </row>
    <row r="90" spans="1:11" s="13" customFormat="1" x14ac:dyDescent="0.3">
      <c r="A90" s="14" t="s">
        <v>55</v>
      </c>
      <c r="B90" s="15">
        <f t="shared" si="23"/>
        <v>2500000</v>
      </c>
      <c r="C90" s="15">
        <f t="shared" si="23"/>
        <v>3060000.3200000254</v>
      </c>
      <c r="D90" s="15">
        <f t="shared" si="23"/>
        <v>3984002.1679988727</v>
      </c>
      <c r="E90" s="15">
        <f t="shared" si="23"/>
        <v>4240002.6799986064</v>
      </c>
      <c r="F90" s="15">
        <f t="shared" si="23"/>
        <v>4928574.8571415143</v>
      </c>
      <c r="K90" s="14"/>
    </row>
    <row r="91" spans="1:11" s="13" customFormat="1" x14ac:dyDescent="0.3">
      <c r="A91" s="14" t="s">
        <v>56</v>
      </c>
      <c r="B91" s="15">
        <f t="shared" si="23"/>
        <v>4000000</v>
      </c>
      <c r="C91" s="15">
        <f t="shared" si="23"/>
        <v>4640000</v>
      </c>
      <c r="D91" s="15">
        <f t="shared" si="23"/>
        <v>4640000</v>
      </c>
      <c r="E91" s="15">
        <f t="shared" si="23"/>
        <v>4640000</v>
      </c>
      <c r="F91" s="15">
        <f t="shared" si="23"/>
        <v>5142857.142858319</v>
      </c>
      <c r="K91" s="14"/>
    </row>
    <row r="92" spans="1:11" s="13" customFormat="1" x14ac:dyDescent="0.3">
      <c r="A92" s="14" t="s">
        <v>57</v>
      </c>
      <c r="B92" s="15">
        <f t="shared" si="23"/>
        <v>2150000</v>
      </c>
      <c r="C92" s="15">
        <f t="shared" si="23"/>
        <v>2494000</v>
      </c>
      <c r="D92" s="15">
        <f t="shared" si="23"/>
        <v>2494000</v>
      </c>
      <c r="E92" s="15">
        <f t="shared" si="23"/>
        <v>2494000</v>
      </c>
      <c r="F92" s="15">
        <f t="shared" si="23"/>
        <v>2764285.714286346</v>
      </c>
      <c r="K92" s="14"/>
    </row>
    <row r="93" spans="1:11" s="13" customFormat="1" x14ac:dyDescent="0.3">
      <c r="A93" s="14"/>
      <c r="B93" s="15"/>
      <c r="C93" s="15"/>
      <c r="D93" s="15"/>
      <c r="E93" s="15"/>
      <c r="F93" s="15"/>
      <c r="K93" s="14"/>
    </row>
    <row r="94" spans="1:11" s="13" customFormat="1" x14ac:dyDescent="0.3">
      <c r="A94" s="10" t="s">
        <v>24</v>
      </c>
      <c r="B94" s="15"/>
      <c r="C94" s="15"/>
      <c r="D94" s="15"/>
      <c r="E94" s="15"/>
      <c r="F94" s="15"/>
      <c r="K94" s="14"/>
    </row>
    <row r="95" spans="1:11" s="13" customFormat="1" x14ac:dyDescent="0.3">
      <c r="A95" s="14" t="s">
        <v>16</v>
      </c>
      <c r="B95" s="15">
        <f>K57</f>
        <v>0</v>
      </c>
      <c r="C95" s="15">
        <f>L57</f>
        <v>0</v>
      </c>
      <c r="D95" s="15">
        <f>M57</f>
        <v>380689.65517420816</v>
      </c>
      <c r="E95" s="15">
        <f>N57</f>
        <v>5544827.5862091146</v>
      </c>
      <c r="F95" s="15">
        <f>O57</f>
        <v>7093596.0591149218</v>
      </c>
      <c r="K95" s="14"/>
    </row>
    <row r="96" spans="1:11" s="13" customFormat="1" x14ac:dyDescent="0.3">
      <c r="A96" s="14" t="s">
        <v>17</v>
      </c>
      <c r="B96" s="15">
        <f>K59</f>
        <v>0</v>
      </c>
      <c r="C96" s="15">
        <f>L59</f>
        <v>0</v>
      </c>
      <c r="D96" s="15">
        <f>M59</f>
        <v>154655.17241452207</v>
      </c>
      <c r="E96" s="15">
        <f>N59</f>
        <v>2252586.2068974525</v>
      </c>
      <c r="F96" s="15">
        <f>O59</f>
        <v>2881773.3990154369</v>
      </c>
      <c r="K96" s="14"/>
    </row>
    <row r="97" spans="1:11" s="13" customFormat="1" x14ac:dyDescent="0.3">
      <c r="A97" s="14" t="s">
        <v>53</v>
      </c>
      <c r="B97" s="15">
        <f>K58</f>
        <v>258522.72727226472</v>
      </c>
      <c r="C97" s="15">
        <f>L58</f>
        <v>310227.27272671764</v>
      </c>
      <c r="D97" s="15">
        <f>M58</f>
        <v>446482.75862025452</v>
      </c>
      <c r="E97" s="15">
        <f>N58</f>
        <v>1317379.3103442898</v>
      </c>
      <c r="F97" s="15">
        <f>O58</f>
        <v>1665517.2413783884</v>
      </c>
      <c r="K97" s="14"/>
    </row>
    <row r="98" spans="1:11" s="13" customFormat="1" x14ac:dyDescent="0.3">
      <c r="A98" s="14" t="s">
        <v>54</v>
      </c>
      <c r="B98" s="15">
        <f t="shared" ref="B98:F101" si="24">K60</f>
        <v>1910509.9545447249</v>
      </c>
      <c r="C98" s="15">
        <f t="shared" si="24"/>
        <v>2292611.9454536699</v>
      </c>
      <c r="D98" s="15">
        <f t="shared" si="24"/>
        <v>2804997.8319985904</v>
      </c>
      <c r="E98" s="15">
        <f t="shared" si="24"/>
        <v>3124997.3199982578</v>
      </c>
      <c r="F98" s="15">
        <f t="shared" si="24"/>
        <v>3749996.5714263422</v>
      </c>
      <c r="K98" s="14"/>
    </row>
    <row r="99" spans="1:11" s="13" customFormat="1" x14ac:dyDescent="0.3">
      <c r="A99" s="14" t="s">
        <v>55</v>
      </c>
      <c r="B99" s="15">
        <f t="shared" si="24"/>
        <v>2764205.954545219</v>
      </c>
      <c r="C99" s="15">
        <f t="shared" si="24"/>
        <v>3317047.1454542624</v>
      </c>
      <c r="D99" s="15">
        <f t="shared" si="24"/>
        <v>3984002.1679988727</v>
      </c>
      <c r="E99" s="15">
        <f t="shared" si="24"/>
        <v>4240002.6799986064</v>
      </c>
      <c r="F99" s="15">
        <f t="shared" si="24"/>
        <v>4928574.8571415143</v>
      </c>
      <c r="K99" s="14"/>
    </row>
    <row r="100" spans="1:11" s="13" customFormat="1" x14ac:dyDescent="0.3">
      <c r="A100" s="14" t="s">
        <v>56</v>
      </c>
      <c r="B100" s="15">
        <f t="shared" si="24"/>
        <v>3295454.5454554744</v>
      </c>
      <c r="C100" s="15">
        <f t="shared" si="24"/>
        <v>3954545.4545465689</v>
      </c>
      <c r="D100" s="15">
        <f t="shared" si="24"/>
        <v>4640000</v>
      </c>
      <c r="E100" s="15">
        <f t="shared" si="24"/>
        <v>4640000</v>
      </c>
      <c r="F100" s="15">
        <f t="shared" si="24"/>
        <v>5142857.142858319</v>
      </c>
      <c r="K100" s="14"/>
    </row>
    <row r="101" spans="1:11" s="13" customFormat="1" x14ac:dyDescent="0.3">
      <c r="A101" s="14" t="s">
        <v>57</v>
      </c>
      <c r="B101" s="15">
        <f t="shared" si="24"/>
        <v>1771306.8181823173</v>
      </c>
      <c r="C101" s="15">
        <f t="shared" si="24"/>
        <v>2125568.1818187805</v>
      </c>
      <c r="D101" s="15">
        <f t="shared" si="24"/>
        <v>2494000</v>
      </c>
      <c r="E101" s="15">
        <f t="shared" si="24"/>
        <v>2494000</v>
      </c>
      <c r="F101" s="15">
        <f t="shared" si="24"/>
        <v>2764285.714286346</v>
      </c>
      <c r="K101" s="14"/>
    </row>
    <row r="102" spans="1:11" s="13" customFormat="1" x14ac:dyDescent="0.3">
      <c r="K102" s="14"/>
    </row>
    <row r="103" spans="1:11" s="13" customFormat="1" x14ac:dyDescent="0.3">
      <c r="B103" s="14"/>
      <c r="C103" s="12"/>
      <c r="K103" s="1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Liquidation Stack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2020-07-08T19:39:59Z</dcterms:created>
  <dcterms:modified xsi:type="dcterms:W3CDTF">2021-05-18T19:56:56Z</dcterms:modified>
</cp:coreProperties>
</file>