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transumanza\"/>
    </mc:Choice>
  </mc:AlternateContent>
  <bookViews>
    <workbookView xWindow="0" yWindow="0" windowWidth="23040" windowHeight="9192" activeTab="1"/>
  </bookViews>
  <sheets>
    <sheet name="Copyright" sheetId="2" r:id="rId1"/>
    <sheet name="Dilution with a SOP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1" i="1"/>
  <c r="D20" i="1"/>
  <c r="C26" i="1"/>
  <c r="N26" i="1" l="1"/>
  <c r="J26" i="1"/>
  <c r="F26" i="1"/>
  <c r="M24" i="1"/>
  <c r="I24" i="1"/>
  <c r="J24" i="1" s="1"/>
  <c r="K24" i="1" s="1"/>
  <c r="E24" i="1"/>
  <c r="F24" i="1" s="1"/>
  <c r="G24" i="1" s="1"/>
  <c r="D24" i="1"/>
  <c r="J23" i="1"/>
  <c r="K23" i="1" s="1"/>
  <c r="F23" i="1"/>
  <c r="G23" i="1" s="1"/>
  <c r="D23" i="1"/>
  <c r="J20" i="1"/>
  <c r="K20" i="1" s="1"/>
  <c r="F20" i="1"/>
  <c r="G20" i="1" s="1"/>
  <c r="J19" i="1"/>
  <c r="K19" i="1" s="1"/>
  <c r="F19" i="1"/>
  <c r="G19" i="1" s="1"/>
  <c r="D19" i="1"/>
  <c r="J18" i="1"/>
  <c r="K18" i="1" s="1"/>
  <c r="F18" i="1"/>
  <c r="G18" i="1" s="1"/>
  <c r="D18" i="1"/>
  <c r="O16" i="1"/>
  <c r="K15" i="1"/>
  <c r="O15" i="1" s="1"/>
  <c r="G15" i="1"/>
  <c r="D15" i="1"/>
  <c r="K14" i="1"/>
  <c r="O14" i="1" s="1"/>
  <c r="G14" i="1"/>
  <c r="D14" i="1"/>
  <c r="K13" i="1"/>
  <c r="G13" i="1"/>
  <c r="D13" i="1"/>
  <c r="C10" i="1"/>
  <c r="D26" i="1" l="1"/>
  <c r="H14" i="1"/>
  <c r="K26" i="1"/>
  <c r="L19" i="1" s="1"/>
  <c r="H24" i="1"/>
  <c r="L15" i="1"/>
  <c r="O13" i="1"/>
  <c r="G26" i="1"/>
  <c r="H20" i="1" s="1"/>
  <c r="H23" i="1" l="1"/>
  <c r="L13" i="1"/>
  <c r="L24" i="1"/>
  <c r="L23" i="1"/>
  <c r="H18" i="1"/>
  <c r="H13" i="1"/>
  <c r="E10" i="1"/>
  <c r="E9" i="1"/>
  <c r="E8" i="1" s="1"/>
  <c r="H15" i="1"/>
  <c r="H19" i="1"/>
  <c r="L16" i="1"/>
  <c r="I10" i="1"/>
  <c r="I9" i="1"/>
  <c r="L20" i="1"/>
  <c r="H16" i="1"/>
  <c r="L18" i="1"/>
  <c r="L14" i="1"/>
  <c r="L26" i="1" l="1"/>
  <c r="M10" i="1"/>
  <c r="I8" i="1"/>
  <c r="M7" i="1" s="1"/>
  <c r="H26" i="1"/>
  <c r="M9" i="1" l="1"/>
  <c r="M8" i="1" s="1"/>
  <c r="N23" i="1"/>
  <c r="O23" i="1" s="1"/>
  <c r="N19" i="1"/>
  <c r="O19" i="1" s="1"/>
  <c r="N24" i="1"/>
  <c r="O24" i="1" s="1"/>
  <c r="N20" i="1"/>
  <c r="O20" i="1" s="1"/>
  <c r="N18" i="1"/>
  <c r="O18" i="1" s="1"/>
  <c r="O26" i="1" l="1"/>
  <c r="P23" i="1" s="1"/>
  <c r="P19" i="1" l="1"/>
  <c r="P20" i="1"/>
  <c r="P15" i="1"/>
  <c r="P16" i="1"/>
  <c r="P14" i="1"/>
  <c r="P13" i="1"/>
  <c r="P18" i="1"/>
  <c r="P24" i="1"/>
  <c r="P26" i="1" l="1"/>
</calcChain>
</file>

<file path=xl/sharedStrings.xml><?xml version="1.0" encoding="utf-8"?>
<sst xmlns="http://schemas.openxmlformats.org/spreadsheetml/2006/main" count="51" uniqueCount="39">
  <si>
    <t xml:space="preserve"> </t>
  </si>
  <si>
    <t>No option pool</t>
  </si>
  <si>
    <t>Option pool at constant price</t>
  </si>
  <si>
    <t>Option pool at constant valuation</t>
  </si>
  <si>
    <t>Shares</t>
  </si>
  <si>
    <t>Ownership</t>
  </si>
  <si>
    <t>New shares</t>
  </si>
  <si>
    <t>Total shares</t>
  </si>
  <si>
    <t>Common</t>
  </si>
  <si>
    <t>Founders</t>
  </si>
  <si>
    <t>Series A</t>
  </si>
  <si>
    <t>Series B</t>
  </si>
  <si>
    <t>Total</t>
  </si>
  <si>
    <t>Formula for option pool before round</t>
  </si>
  <si>
    <t>p2(s0+s1+s2+spool)=V2post</t>
  </si>
  <si>
    <t>p2(s0+s1+spool)=V2pre</t>
  </si>
  <si>
    <t>p2 = V2pre / (s0+s1+spool)</t>
  </si>
  <si>
    <t>© 2020 Marco Da Rin and Thomas Hellmann</t>
  </si>
  <si>
    <t>Fundamentals of Entrepreneurial Finance</t>
  </si>
  <si>
    <t>Chapter 9</t>
  </si>
  <si>
    <t>green background = input cells (from which formulas derive results)</t>
  </si>
  <si>
    <t>Dilution with a stock options pool</t>
  </si>
  <si>
    <t>(this table replicates the table in WorkHorse Box 9.5 in the book)</t>
  </si>
  <si>
    <t>Price per share (S)</t>
  </si>
  <si>
    <t>Post-money valuation (without SOP) (S)</t>
  </si>
  <si>
    <t>Pre-money valuation (without SOP) ($)</t>
  </si>
  <si>
    <t>Post-money valuation (with SOP) ($)</t>
  </si>
  <si>
    <t>Before the B round</t>
  </si>
  <si>
    <t>Investment ($)</t>
  </si>
  <si>
    <t>Dilution with a stock option pool</t>
  </si>
  <si>
    <t>SOP = Stock option pool</t>
  </si>
  <si>
    <t>Michael Archie</t>
  </si>
  <si>
    <t>Eagle-I Ventures</t>
  </si>
  <si>
    <t>Coyo-T Capital</t>
  </si>
  <si>
    <t>JetLuck</t>
  </si>
  <si>
    <t>GestütenTechnik</t>
  </si>
  <si>
    <t>… other investors …</t>
  </si>
  <si>
    <t>Other common (Seed Round)</t>
  </si>
  <si>
    <t>New stock options (Series B 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</si>
</sst>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wrapText="1"/>
    </xf>
    <xf numFmtId="0" fontId="1" fillId="0" borderId="6" xfId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1" applyBorder="1" applyAlignment="1">
      <alignment horizontal="center" wrapText="1"/>
    </xf>
    <xf numFmtId="0" fontId="1" fillId="0" borderId="0" xfId="1" applyBorder="1" applyAlignment="1">
      <alignment horizontal="center" wrapText="1"/>
    </xf>
    <xf numFmtId="164" fontId="1" fillId="0" borderId="4" xfId="1" applyNumberFormat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3" fontId="1" fillId="0" borderId="6" xfId="1" applyNumberFormat="1" applyBorder="1"/>
    <xf numFmtId="0" fontId="1" fillId="0" borderId="8" xfId="1" applyBorder="1"/>
    <xf numFmtId="164" fontId="1" fillId="0" borderId="6" xfId="1" applyNumberFormat="1" applyBorder="1"/>
    <xf numFmtId="0" fontId="0" fillId="0" borderId="8" xfId="0" applyBorder="1"/>
    <xf numFmtId="0" fontId="0" fillId="0" borderId="7" xfId="0" applyBorder="1"/>
    <xf numFmtId="3" fontId="1" fillId="0" borderId="4" xfId="1" applyNumberFormat="1" applyBorder="1"/>
    <xf numFmtId="165" fontId="1" fillId="0" borderId="0" xfId="1" applyNumberFormat="1" applyBorder="1"/>
    <xf numFmtId="0" fontId="0" fillId="0" borderId="0" xfId="0" applyBorder="1"/>
    <xf numFmtId="3" fontId="0" fillId="0" borderId="0" xfId="0" applyNumberFormat="1" applyBorder="1"/>
    <xf numFmtId="165" fontId="1" fillId="0" borderId="8" xfId="1" applyNumberFormat="1" applyBorder="1"/>
    <xf numFmtId="3" fontId="0" fillId="0" borderId="8" xfId="0" applyNumberFormat="1" applyBorder="1"/>
    <xf numFmtId="0" fontId="2" fillId="0" borderId="6" xfId="1" applyFont="1" applyBorder="1" applyAlignment="1">
      <alignment wrapText="1"/>
    </xf>
    <xf numFmtId="3" fontId="1" fillId="0" borderId="1" xfId="1" applyNumberFormat="1" applyBorder="1"/>
    <xf numFmtId="165" fontId="1" fillId="0" borderId="2" xfId="1" applyNumberFormat="1" applyBorder="1"/>
    <xf numFmtId="164" fontId="1" fillId="0" borderId="1" xfId="1" applyNumberFormat="1" applyBorder="1"/>
    <xf numFmtId="0" fontId="0" fillId="0" borderId="2" xfId="0" applyBorder="1"/>
    <xf numFmtId="0" fontId="1" fillId="0" borderId="4" xfId="1" applyFont="1" applyBorder="1" applyAlignment="1">
      <alignment wrapText="1"/>
    </xf>
    <xf numFmtId="9" fontId="1" fillId="0" borderId="8" xfId="1" applyNumberFormat="1" applyBorder="1"/>
    <xf numFmtId="3" fontId="1" fillId="0" borderId="8" xfId="1" applyNumberFormat="1" applyBorder="1"/>
    <xf numFmtId="9" fontId="1" fillId="0" borderId="7" xfId="1" applyNumberFormat="1" applyBorder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/>
    <xf numFmtId="165" fontId="0" fillId="0" borderId="5" xfId="0" applyNumberFormat="1" applyBorder="1"/>
    <xf numFmtId="165" fontId="0" fillId="0" borderId="7" xfId="0" applyNumberFormat="1" applyBorder="1"/>
    <xf numFmtId="165" fontId="0" fillId="0" borderId="3" xfId="0" applyNumberFormat="1" applyBorder="1"/>
    <xf numFmtId="0" fontId="2" fillId="0" borderId="1" xfId="1" applyFont="1" applyBorder="1" applyAlignment="1">
      <alignment wrapText="1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1" fillId="0" borderId="0" xfId="1" applyNumberFormat="1" applyBorder="1"/>
    <xf numFmtId="0" fontId="1" fillId="0" borderId="9" xfId="1" applyBorder="1" applyAlignment="1">
      <alignment wrapText="1"/>
    </xf>
    <xf numFmtId="165" fontId="1" fillId="0" borderId="5" xfId="1" applyNumberFormat="1" applyBorder="1"/>
    <xf numFmtId="3" fontId="1" fillId="2" borderId="6" xfId="1" applyNumberFormat="1" applyFill="1" applyBorder="1"/>
    <xf numFmtId="3" fontId="1" fillId="2" borderId="4" xfId="1" applyNumberFormat="1" applyFill="1" applyBorder="1"/>
    <xf numFmtId="3" fontId="1" fillId="2" borderId="0" xfId="1" applyNumberForma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7" sqref="A7"/>
    </sheetView>
  </sheetViews>
  <sheetFormatPr defaultRowHeight="14.4" x14ac:dyDescent="0.3"/>
  <sheetData>
    <row r="2" spans="1:1" ht="16.8" customHeight="1" x14ac:dyDescent="0.3"/>
    <row r="3" spans="1:1" ht="18" x14ac:dyDescent="0.35">
      <c r="A3" s="30" t="s">
        <v>17</v>
      </c>
    </row>
    <row r="4" spans="1:1" ht="18" x14ac:dyDescent="0.35">
      <c r="A4" s="30" t="s">
        <v>18</v>
      </c>
    </row>
    <row r="5" spans="1:1" ht="18" x14ac:dyDescent="0.35">
      <c r="A5" s="30" t="s">
        <v>19</v>
      </c>
    </row>
    <row r="6" spans="1:1" ht="18" x14ac:dyDescent="0.35">
      <c r="A6" s="30" t="s">
        <v>29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B4" workbookViewId="0">
      <selection activeCell="L29" sqref="L29"/>
    </sheetView>
  </sheetViews>
  <sheetFormatPr defaultColWidth="17" defaultRowHeight="14.4" x14ac:dyDescent="0.3"/>
  <cols>
    <col min="1" max="1" width="70.5546875" customWidth="1"/>
    <col min="2" max="2" width="33.77734375" style="29" customWidth="1"/>
    <col min="3" max="3" width="8.88671875" bestFit="1" customWidth="1"/>
    <col min="4" max="4" width="9.33203125" bestFit="1" customWidth="1"/>
    <col min="5" max="5" width="14.33203125" customWidth="1"/>
    <col min="6" max="6" width="10.21875" bestFit="1" customWidth="1"/>
    <col min="7" max="7" width="10.77734375" bestFit="1" customWidth="1"/>
    <col min="8" max="8" width="9.33203125" bestFit="1" customWidth="1"/>
    <col min="9" max="9" width="12.6640625" customWidth="1"/>
    <col min="10" max="10" width="10.21875" bestFit="1" customWidth="1"/>
    <col min="11" max="11" width="10.77734375" bestFit="1" customWidth="1"/>
    <col min="12" max="12" width="9.33203125" bestFit="1" customWidth="1"/>
    <col min="13" max="13" width="13.21875" customWidth="1"/>
    <col min="14" max="14" width="10.21875" bestFit="1" customWidth="1"/>
    <col min="15" max="15" width="10.77734375" bestFit="1" customWidth="1"/>
    <col min="16" max="16" width="9.33203125" bestFit="1" customWidth="1"/>
  </cols>
  <sheetData>
    <row r="1" spans="1:16" ht="18" x14ac:dyDescent="0.35">
      <c r="A1" s="31" t="s">
        <v>21</v>
      </c>
    </row>
    <row r="2" spans="1:16" ht="18" x14ac:dyDescent="0.35">
      <c r="A2" s="31" t="s">
        <v>22</v>
      </c>
    </row>
    <row r="3" spans="1:16" s="33" customFormat="1" ht="15.6" x14ac:dyDescent="0.3">
      <c r="A3" s="32" t="s">
        <v>20</v>
      </c>
    </row>
    <row r="4" spans="1:16" x14ac:dyDescent="0.3">
      <c r="A4" s="29" t="s">
        <v>30</v>
      </c>
    </row>
    <row r="6" spans="1:16" x14ac:dyDescent="0.3">
      <c r="B6" s="1" t="s">
        <v>0</v>
      </c>
      <c r="C6" s="49" t="s">
        <v>27</v>
      </c>
      <c r="D6" s="50"/>
      <c r="E6" s="51" t="s">
        <v>1</v>
      </c>
      <c r="F6" s="52"/>
      <c r="G6" s="52"/>
      <c r="H6" s="53"/>
      <c r="I6" s="51" t="s">
        <v>2</v>
      </c>
      <c r="J6" s="52"/>
      <c r="K6" s="52"/>
      <c r="L6" s="53"/>
      <c r="M6" s="51" t="s">
        <v>3</v>
      </c>
      <c r="N6" s="52"/>
      <c r="O6" s="52"/>
      <c r="P6" s="53"/>
    </row>
    <row r="7" spans="1:16" ht="27" x14ac:dyDescent="0.3">
      <c r="B7" s="2" t="s">
        <v>23</v>
      </c>
      <c r="C7" s="43">
        <v>4.8</v>
      </c>
      <c r="D7" s="54"/>
      <c r="E7" s="43">
        <v>8</v>
      </c>
      <c r="F7" s="54"/>
      <c r="G7" s="54"/>
      <c r="H7" s="44"/>
      <c r="I7" s="43">
        <v>8</v>
      </c>
      <c r="J7" s="54"/>
      <c r="K7" s="54"/>
      <c r="L7" s="44"/>
      <c r="M7" s="43">
        <f>I8/(C26+O16)</f>
        <v>7.1428571428571122</v>
      </c>
      <c r="N7" s="54"/>
      <c r="O7" s="54"/>
      <c r="P7" s="44"/>
    </row>
    <row r="8" spans="1:16" x14ac:dyDescent="0.3">
      <c r="B8" s="2" t="s">
        <v>25</v>
      </c>
      <c r="C8" s="43"/>
      <c r="D8" s="44"/>
      <c r="E8" s="45">
        <f>E9-E26</f>
        <v>13333333.333332799</v>
      </c>
      <c r="F8" s="46"/>
      <c r="G8" s="46"/>
      <c r="H8" s="47"/>
      <c r="I8" s="45">
        <f>I9-I26</f>
        <v>13333333.333332799</v>
      </c>
      <c r="J8" s="46"/>
      <c r="K8" s="46"/>
      <c r="L8" s="47"/>
      <c r="M8" s="45">
        <f>M9-I26</f>
        <v>11904761.904761378</v>
      </c>
      <c r="N8" s="46"/>
      <c r="O8" s="46"/>
      <c r="P8" s="47"/>
    </row>
    <row r="9" spans="1:16" x14ac:dyDescent="0.3">
      <c r="B9" s="3" t="s">
        <v>24</v>
      </c>
      <c r="C9" s="38"/>
      <c r="D9" s="48"/>
      <c r="E9" s="40">
        <f>E7*(G26-G16)</f>
        <v>23333333.333332799</v>
      </c>
      <c r="F9" s="41"/>
      <c r="G9" s="41"/>
      <c r="H9" s="42"/>
      <c r="I9" s="40">
        <f>I7*(K26-K16)</f>
        <v>23333333.333332799</v>
      </c>
      <c r="J9" s="41"/>
      <c r="K9" s="41"/>
      <c r="L9" s="42"/>
      <c r="M9" s="40">
        <f>M10-M7*O16</f>
        <v>21904761.904761378</v>
      </c>
      <c r="N9" s="41"/>
      <c r="O9" s="41"/>
      <c r="P9" s="42"/>
    </row>
    <row r="10" spans="1:16" x14ac:dyDescent="0.3">
      <c r="B10" s="3" t="s">
        <v>26</v>
      </c>
      <c r="C10" s="38">
        <f>C7*C26</f>
        <v>7999999.9999996796</v>
      </c>
      <c r="D10" s="39"/>
      <c r="E10" s="40">
        <f>E7*G26</f>
        <v>23333333.333332799</v>
      </c>
      <c r="F10" s="41"/>
      <c r="G10" s="41"/>
      <c r="H10" s="42"/>
      <c r="I10" s="40">
        <f>I7*K26</f>
        <v>24933333.333332799</v>
      </c>
      <c r="J10" s="41"/>
      <c r="K10" s="41"/>
      <c r="L10" s="42"/>
      <c r="M10" s="40">
        <f>I9</f>
        <v>23333333.333332799</v>
      </c>
      <c r="N10" s="41"/>
      <c r="O10" s="41"/>
      <c r="P10" s="42"/>
    </row>
    <row r="11" spans="1:16" ht="27" x14ac:dyDescent="0.3">
      <c r="B11" s="4"/>
      <c r="C11" s="5" t="s">
        <v>4</v>
      </c>
      <c r="D11" s="6" t="s">
        <v>5</v>
      </c>
      <c r="E11" s="7" t="s">
        <v>28</v>
      </c>
      <c r="F11" s="6" t="s">
        <v>6</v>
      </c>
      <c r="G11" s="6" t="s">
        <v>7</v>
      </c>
      <c r="H11" s="8" t="s">
        <v>5</v>
      </c>
      <c r="I11" s="7" t="s">
        <v>28</v>
      </c>
      <c r="J11" s="6" t="s">
        <v>6</v>
      </c>
      <c r="K11" s="6" t="s">
        <v>7</v>
      </c>
      <c r="L11" s="8" t="s">
        <v>5</v>
      </c>
      <c r="M11" s="7" t="s">
        <v>28</v>
      </c>
      <c r="N11" s="6" t="s">
        <v>6</v>
      </c>
      <c r="O11" s="6" t="s">
        <v>7</v>
      </c>
      <c r="P11" s="8" t="s">
        <v>5</v>
      </c>
    </row>
    <row r="12" spans="1:16" x14ac:dyDescent="0.3">
      <c r="B12" s="20" t="s">
        <v>8</v>
      </c>
      <c r="C12" s="9" t="s">
        <v>0</v>
      </c>
      <c r="D12" s="10"/>
      <c r="E12" s="11"/>
      <c r="F12" s="12"/>
      <c r="G12" s="12"/>
      <c r="H12" s="13"/>
      <c r="I12" s="11"/>
      <c r="J12" s="12"/>
      <c r="K12" s="12"/>
      <c r="L12" s="13"/>
      <c r="M12" s="11"/>
      <c r="N12" s="12"/>
      <c r="O12" s="12"/>
      <c r="P12" s="13"/>
    </row>
    <row r="13" spans="1:16" x14ac:dyDescent="0.3">
      <c r="B13" s="2" t="s">
        <v>9</v>
      </c>
      <c r="C13" s="59">
        <v>800000</v>
      </c>
      <c r="D13" s="15">
        <f>C13/$C$26</f>
        <v>0.48000000000001924</v>
      </c>
      <c r="E13" s="14">
        <v>0</v>
      </c>
      <c r="F13" s="16">
        <v>0</v>
      </c>
      <c r="G13" s="17">
        <f>C13</f>
        <v>800000</v>
      </c>
      <c r="H13" s="34">
        <f>G13/$G$26</f>
        <v>0.27428571428572057</v>
      </c>
      <c r="I13" s="14">
        <v>0</v>
      </c>
      <c r="J13" s="16">
        <v>0</v>
      </c>
      <c r="K13" s="17">
        <f>C13+J13</f>
        <v>800000</v>
      </c>
      <c r="L13" s="34">
        <f>K13/$K$26</f>
        <v>0.25668449197861515</v>
      </c>
      <c r="M13" s="14">
        <v>0</v>
      </c>
      <c r="N13" s="16">
        <v>0</v>
      </c>
      <c r="O13" s="17">
        <f>K13+N13</f>
        <v>800000</v>
      </c>
      <c r="P13" s="34">
        <f>O13/$O$26</f>
        <v>0.24489795918367802</v>
      </c>
    </row>
    <row r="14" spans="1:16" x14ac:dyDescent="0.3">
      <c r="B14" s="2" t="s">
        <v>31</v>
      </c>
      <c r="C14" s="59">
        <v>125000</v>
      </c>
      <c r="D14" s="15">
        <f>C14/$C$26</f>
        <v>7.5000000000003009E-2</v>
      </c>
      <c r="E14" s="14">
        <v>0</v>
      </c>
      <c r="F14" s="16">
        <v>0</v>
      </c>
      <c r="G14" s="17">
        <f>C14</f>
        <v>125000</v>
      </c>
      <c r="H14" s="34">
        <f>G14/$G$26</f>
        <v>4.2857142857143836E-2</v>
      </c>
      <c r="I14" s="14">
        <v>0</v>
      </c>
      <c r="J14" s="16">
        <v>0</v>
      </c>
      <c r="K14" s="17">
        <f>C14+J14</f>
        <v>125000</v>
      </c>
      <c r="L14" s="34">
        <f>K14/$K$26</f>
        <v>4.0106951871658615E-2</v>
      </c>
      <c r="M14" s="14">
        <v>0</v>
      </c>
      <c r="N14" s="16">
        <v>0</v>
      </c>
      <c r="O14" s="17">
        <f>K14+N14</f>
        <v>125000</v>
      </c>
      <c r="P14" s="34">
        <f>O14/$O$26</f>
        <v>3.8265306122449688E-2</v>
      </c>
    </row>
    <row r="15" spans="1:16" x14ac:dyDescent="0.3">
      <c r="B15" s="3" t="s">
        <v>37</v>
      </c>
      <c r="C15" s="58">
        <v>325000</v>
      </c>
      <c r="D15" s="18">
        <f>C15/$C$26</f>
        <v>0.19500000000000781</v>
      </c>
      <c r="E15" s="9">
        <v>0</v>
      </c>
      <c r="F15" s="12">
        <v>0</v>
      </c>
      <c r="G15" s="19">
        <f>C15</f>
        <v>325000</v>
      </c>
      <c r="H15" s="35">
        <f>G15/$G$26</f>
        <v>0.11142857142857397</v>
      </c>
      <c r="I15" s="9">
        <v>0</v>
      </c>
      <c r="J15" s="12">
        <v>0</v>
      </c>
      <c r="K15" s="19">
        <f>C15+J15</f>
        <v>325000</v>
      </c>
      <c r="L15" s="35">
        <f>K15/$K$26</f>
        <v>0.1042780748663124</v>
      </c>
      <c r="M15" s="9">
        <v>0</v>
      </c>
      <c r="N15" s="12">
        <v>0</v>
      </c>
      <c r="O15" s="19">
        <f>K15+N15</f>
        <v>325000</v>
      </c>
      <c r="P15" s="35">
        <f>O15/$O$26</f>
        <v>9.9489795918369192E-2</v>
      </c>
    </row>
    <row r="16" spans="1:16" x14ac:dyDescent="0.3">
      <c r="B16" s="20" t="s">
        <v>38</v>
      </c>
      <c r="C16" s="9"/>
      <c r="D16" s="18"/>
      <c r="E16" s="11"/>
      <c r="F16" s="12"/>
      <c r="G16" s="19">
        <v>0</v>
      </c>
      <c r="H16" s="35">
        <f>G16/$K$26</f>
        <v>0</v>
      </c>
      <c r="I16" s="9"/>
      <c r="J16" s="12"/>
      <c r="K16" s="19">
        <v>200000</v>
      </c>
      <c r="L16" s="35">
        <f>K16/$K$26</f>
        <v>6.4171122994653787E-2</v>
      </c>
      <c r="M16" s="9"/>
      <c r="N16" s="12"/>
      <c r="O16" s="19">
        <f>K16</f>
        <v>200000</v>
      </c>
      <c r="P16" s="35">
        <f>O16/$O$26</f>
        <v>6.1224489795919504E-2</v>
      </c>
    </row>
    <row r="17" spans="2:16" x14ac:dyDescent="0.3">
      <c r="B17" s="37" t="s">
        <v>10</v>
      </c>
      <c r="C17" s="21"/>
      <c r="D17" s="22"/>
      <c r="E17" s="23"/>
      <c r="F17" s="24"/>
      <c r="G17" s="24"/>
      <c r="H17" s="36"/>
      <c r="I17" s="21"/>
      <c r="J17" s="24"/>
      <c r="K17" s="24"/>
      <c r="L17" s="36"/>
      <c r="M17" s="21"/>
      <c r="N17" s="24"/>
      <c r="O17" s="24"/>
      <c r="P17" s="36"/>
    </row>
    <row r="18" spans="2:16" x14ac:dyDescent="0.3">
      <c r="B18" s="2" t="s">
        <v>31</v>
      </c>
      <c r="C18" s="59">
        <v>41666.666666600002</v>
      </c>
      <c r="D18" s="15">
        <f>C18/C26</f>
        <v>2.4999999999961001E-2</v>
      </c>
      <c r="E18" s="14">
        <v>100000</v>
      </c>
      <c r="F18" s="17">
        <f>E18/$I$7</f>
        <v>12500</v>
      </c>
      <c r="G18" s="17">
        <f>C18+F18</f>
        <v>54166.666666600002</v>
      </c>
      <c r="H18" s="34">
        <f>G18/$G$26</f>
        <v>1.8571428571406139E-2</v>
      </c>
      <c r="I18" s="14">
        <v>100000</v>
      </c>
      <c r="J18" s="17">
        <f>I18/$I$7</f>
        <v>12500</v>
      </c>
      <c r="K18" s="17">
        <f>C18+J18</f>
        <v>54166.666666600002</v>
      </c>
      <c r="L18" s="34">
        <f>K18/$K$26</f>
        <v>1.7379679144364009E-2</v>
      </c>
      <c r="M18" s="14">
        <v>100000</v>
      </c>
      <c r="N18" s="17">
        <f>M18/M7</f>
        <v>14000.00000000006</v>
      </c>
      <c r="O18" s="17">
        <f>C18+N18</f>
        <v>55666.66666660006</v>
      </c>
      <c r="P18" s="34">
        <f>O18/$O$26</f>
        <v>1.7040816326510538E-2</v>
      </c>
    </row>
    <row r="19" spans="2:16" x14ac:dyDescent="0.3">
      <c r="B19" s="25" t="s">
        <v>32</v>
      </c>
      <c r="C19" s="59">
        <v>208333</v>
      </c>
      <c r="D19" s="15">
        <f>C19/C26</f>
        <v>0.124999800000005</v>
      </c>
      <c r="E19" s="14">
        <v>1250000</v>
      </c>
      <c r="F19" s="17">
        <f>E19/$I$7</f>
        <v>156250</v>
      </c>
      <c r="G19" s="17">
        <f>C19+F19</f>
        <v>364583</v>
      </c>
      <c r="H19" s="34">
        <f>G19/$G$26</f>
        <v>0.12499988571428858</v>
      </c>
      <c r="I19" s="14">
        <v>1250000</v>
      </c>
      <c r="J19" s="17">
        <f>I19/$I$7</f>
        <v>156250</v>
      </c>
      <c r="K19" s="17">
        <f>C19+J19</f>
        <v>364583</v>
      </c>
      <c r="L19" s="34">
        <f>K19/$K$26</f>
        <v>0.11697850267379929</v>
      </c>
      <c r="M19" s="14">
        <v>1250000</v>
      </c>
      <c r="N19" s="17">
        <f>M19/M7</f>
        <v>175000.00000000076</v>
      </c>
      <c r="O19" s="17">
        <f>C19+N19</f>
        <v>383333.00000000076</v>
      </c>
      <c r="P19" s="34">
        <f>O19/$O$26</f>
        <v>0.11734683673469629</v>
      </c>
    </row>
    <row r="20" spans="2:16" x14ac:dyDescent="0.3">
      <c r="B20" s="56" t="s">
        <v>33</v>
      </c>
      <c r="C20" s="60">
        <v>166667</v>
      </c>
      <c r="D20" s="57">
        <f>C20/C26</f>
        <v>0.10000020000000401</v>
      </c>
      <c r="E20" s="55">
        <v>2500000</v>
      </c>
      <c r="F20" s="17">
        <f>E20/$I$7</f>
        <v>312500</v>
      </c>
      <c r="G20" s="17">
        <f>C20+F20</f>
        <v>479167</v>
      </c>
      <c r="H20" s="34">
        <f>G20/$G$26</f>
        <v>0.16428582857143234</v>
      </c>
      <c r="I20" s="55">
        <v>2500000</v>
      </c>
      <c r="J20" s="17">
        <f>I20/$I$7</f>
        <v>312500</v>
      </c>
      <c r="K20" s="17">
        <f>C20+J20</f>
        <v>479167</v>
      </c>
      <c r="L20" s="34">
        <f>K20/$K$26</f>
        <v>0.15374342245989633</v>
      </c>
      <c r="M20" s="55">
        <v>2500000</v>
      </c>
      <c r="N20" s="17">
        <f>M20/M7</f>
        <v>350000.00000000151</v>
      </c>
      <c r="O20" s="17">
        <f>C20+N20</f>
        <v>516667.00000000151</v>
      </c>
      <c r="P20" s="34">
        <f>O20/$O$26</f>
        <v>0.15816336734694217</v>
      </c>
    </row>
    <row r="21" spans="2:16" x14ac:dyDescent="0.3">
      <c r="B21" s="3" t="s">
        <v>36</v>
      </c>
      <c r="C21" s="58">
        <v>0</v>
      </c>
      <c r="D21" s="18">
        <f>C21/C26</f>
        <v>0</v>
      </c>
      <c r="E21" s="9"/>
      <c r="F21" s="19"/>
      <c r="G21" s="19"/>
      <c r="H21" s="35"/>
      <c r="I21" s="9"/>
      <c r="J21" s="19"/>
      <c r="K21" s="19"/>
      <c r="L21" s="35"/>
      <c r="M21" s="9"/>
      <c r="N21" s="19"/>
      <c r="O21" s="19"/>
      <c r="P21" s="35"/>
    </row>
    <row r="22" spans="2:16" x14ac:dyDescent="0.3">
      <c r="B22" s="37" t="s">
        <v>11</v>
      </c>
      <c r="C22" s="21"/>
      <c r="D22" s="22"/>
      <c r="E22" s="21"/>
      <c r="F22" s="24"/>
      <c r="G22" s="24"/>
      <c r="H22" s="36"/>
      <c r="I22" s="21"/>
      <c r="J22" s="24"/>
      <c r="K22" s="24"/>
      <c r="L22" s="36"/>
      <c r="M22" s="21"/>
      <c r="N22" s="24"/>
      <c r="O22" s="24"/>
      <c r="P22" s="36"/>
    </row>
    <row r="23" spans="2:16" x14ac:dyDescent="0.3">
      <c r="B23" s="2" t="s">
        <v>34</v>
      </c>
      <c r="C23" s="59">
        <v>0</v>
      </c>
      <c r="D23" s="15">
        <f>C23/C26</f>
        <v>0</v>
      </c>
      <c r="E23" s="14">
        <v>4000000</v>
      </c>
      <c r="F23" s="17">
        <f>E23/$I$7</f>
        <v>500000</v>
      </c>
      <c r="G23" s="17">
        <f>F23</f>
        <v>500000</v>
      </c>
      <c r="H23" s="34">
        <f>G23/$G$26</f>
        <v>0.17142857142857534</v>
      </c>
      <c r="I23" s="14">
        <v>4000000</v>
      </c>
      <c r="J23" s="17">
        <f>I23/$I$7</f>
        <v>500000</v>
      </c>
      <c r="K23" s="17">
        <f>C23+J23</f>
        <v>500000</v>
      </c>
      <c r="L23" s="34">
        <f>K23/$K$26</f>
        <v>0.16042780748663446</v>
      </c>
      <c r="M23" s="14">
        <v>4000000</v>
      </c>
      <c r="N23" s="17">
        <f>M23/M7</f>
        <v>560000.00000000244</v>
      </c>
      <c r="O23" s="17">
        <f>C23+N23</f>
        <v>560000.00000000244</v>
      </c>
      <c r="P23" s="34">
        <f>O23/$O$26</f>
        <v>0.17142857142857537</v>
      </c>
    </row>
    <row r="24" spans="2:16" x14ac:dyDescent="0.3">
      <c r="B24" s="56" t="s">
        <v>35</v>
      </c>
      <c r="C24" s="60">
        <v>0</v>
      </c>
      <c r="D24" s="57">
        <f>C24/C26</f>
        <v>0</v>
      </c>
      <c r="E24" s="55">
        <f>E26-E23-E20-E19-E18</f>
        <v>2150000</v>
      </c>
      <c r="F24" s="17">
        <f>E24/$I$7</f>
        <v>268750</v>
      </c>
      <c r="G24" s="17">
        <f>F24</f>
        <v>268750</v>
      </c>
      <c r="H24" s="34">
        <f>G24/$G$26</f>
        <v>9.2142857142859247E-2</v>
      </c>
      <c r="I24" s="55">
        <f>I26-I23-I20-I19-I18</f>
        <v>2150000</v>
      </c>
      <c r="J24" s="17">
        <f>I24/$I$7</f>
        <v>268750</v>
      </c>
      <c r="K24" s="17">
        <f>C24+J24</f>
        <v>268750</v>
      </c>
      <c r="L24" s="34">
        <f>K24/$K$26</f>
        <v>8.6229946524066015E-2</v>
      </c>
      <c r="M24" s="55">
        <f>M26-M23-M20-M19-M18</f>
        <v>2150000</v>
      </c>
      <c r="N24" s="17">
        <f>M24/M7</f>
        <v>301000.00000000128</v>
      </c>
      <c r="O24" s="17">
        <f>C24+N24</f>
        <v>301000.00000000128</v>
      </c>
      <c r="P24" s="34">
        <f>O24/$O$26</f>
        <v>9.2142857142859247E-2</v>
      </c>
    </row>
    <row r="25" spans="2:16" x14ac:dyDescent="0.3">
      <c r="B25" s="3" t="s">
        <v>36</v>
      </c>
      <c r="C25" s="58">
        <v>0</v>
      </c>
      <c r="D25" s="18">
        <f>C25/C26</f>
        <v>0</v>
      </c>
      <c r="E25" s="9"/>
      <c r="F25" s="19"/>
      <c r="G25" s="19"/>
      <c r="H25" s="35"/>
      <c r="I25" s="9"/>
      <c r="J25" s="19"/>
      <c r="K25" s="19"/>
      <c r="L25" s="35"/>
      <c r="M25" s="9"/>
      <c r="N25" s="19"/>
      <c r="O25" s="19"/>
      <c r="P25" s="35"/>
    </row>
    <row r="26" spans="2:16" x14ac:dyDescent="0.3">
      <c r="B26" s="20" t="s">
        <v>12</v>
      </c>
      <c r="C26" s="9">
        <f>SUM(C12:C25)</f>
        <v>1666666.6666665999</v>
      </c>
      <c r="D26" s="26">
        <f>SUM(D13:D24)</f>
        <v>1.0000000000000002</v>
      </c>
      <c r="E26" s="58">
        <v>10000000</v>
      </c>
      <c r="F26" s="19">
        <f>E26/$I$7</f>
        <v>1250000</v>
      </c>
      <c r="G26" s="27">
        <f>SUM(G12:G24)</f>
        <v>2916666.6666665999</v>
      </c>
      <c r="H26" s="28">
        <f>SUM(H13:H24)</f>
        <v>1</v>
      </c>
      <c r="I26" s="58">
        <v>10000000</v>
      </c>
      <c r="J26" s="19">
        <f>I26/$I$7</f>
        <v>1250000</v>
      </c>
      <c r="K26" s="27">
        <f>SUM(K12:K24)</f>
        <v>3116666.6666665999</v>
      </c>
      <c r="L26" s="28">
        <f>SUM(L13:L24)</f>
        <v>1</v>
      </c>
      <c r="M26" s="58">
        <v>10000000</v>
      </c>
      <c r="N26" s="19">
        <f>M26/$I$7</f>
        <v>1250000</v>
      </c>
      <c r="O26" s="27">
        <f>SUM(O12:O24)</f>
        <v>3266666.666666606</v>
      </c>
      <c r="P26" s="28">
        <f>SUM(P13:P24)</f>
        <v>1</v>
      </c>
    </row>
    <row r="30" spans="2:16" x14ac:dyDescent="0.3">
      <c r="B30" s="29" t="s">
        <v>13</v>
      </c>
    </row>
    <row r="31" spans="2:16" x14ac:dyDescent="0.3">
      <c r="B31" s="29" t="s">
        <v>14</v>
      </c>
    </row>
    <row r="32" spans="2:16" x14ac:dyDescent="0.3">
      <c r="B32" s="29" t="s">
        <v>15</v>
      </c>
    </row>
    <row r="33" spans="2:2" x14ac:dyDescent="0.3">
      <c r="B33" s="29" t="s">
        <v>16</v>
      </c>
    </row>
  </sheetData>
  <mergeCells count="20">
    <mergeCell ref="C6:D6"/>
    <mergeCell ref="E6:H6"/>
    <mergeCell ref="I6:L6"/>
    <mergeCell ref="M6:P6"/>
    <mergeCell ref="C7:D7"/>
    <mergeCell ref="E7:H7"/>
    <mergeCell ref="I7:L7"/>
    <mergeCell ref="M7:P7"/>
    <mergeCell ref="C10:D10"/>
    <mergeCell ref="E10:H10"/>
    <mergeCell ref="I10:L10"/>
    <mergeCell ref="M10:P10"/>
    <mergeCell ref="C8:D8"/>
    <mergeCell ref="E8:H8"/>
    <mergeCell ref="I8:L8"/>
    <mergeCell ref="M8:P8"/>
    <mergeCell ref="C9:D9"/>
    <mergeCell ref="E9:H9"/>
    <mergeCell ref="I9:L9"/>
    <mergeCell ref="M9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Dilution with a SOP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2020-07-08T13:30:24Z</dcterms:created>
  <dcterms:modified xsi:type="dcterms:W3CDTF">2021-05-15T14:50:35Z</dcterms:modified>
</cp:coreProperties>
</file>