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MIT\Week 9\W9-b\"/>
    </mc:Choice>
  </mc:AlternateContent>
  <bookViews>
    <workbookView xWindow="0" yWindow="0" windowWidth="23040" windowHeight="9192" activeTab="2"/>
  </bookViews>
  <sheets>
    <sheet name="Copyright" sheetId="4" r:id="rId1"/>
    <sheet name="Anti Dilution Clauses" sheetId="3" r:id="rId2"/>
    <sheet name="Anti Dilution Clauses- reaction" sheetId="2" r:id="rId3"/>
  </sheets>
  <externalReferences>
    <externalReference r:id="rId4"/>
  </externalReferences>
  <definedNames>
    <definedName name="SubHeader">[1]Intro!$B$23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F13" i="2"/>
  <c r="G13" i="2"/>
  <c r="D13" i="2"/>
  <c r="E13" i="3"/>
  <c r="F13" i="3"/>
  <c r="G13" i="3"/>
  <c r="D13" i="3"/>
  <c r="D14" i="3"/>
  <c r="D14" i="2"/>
  <c r="D12" i="2"/>
  <c r="F11" i="2"/>
  <c r="G11" i="2" s="1"/>
  <c r="E11" i="2"/>
  <c r="D12" i="3"/>
  <c r="F11" i="3"/>
  <c r="G11" i="3" s="1"/>
  <c r="E11" i="3"/>
  <c r="D23" i="3" l="1"/>
  <c r="F22" i="3"/>
  <c r="F23" i="3" s="1"/>
  <c r="E22" i="3"/>
  <c r="G22" i="3" s="1"/>
  <c r="G23" i="3" s="1"/>
  <c r="D11" i="3"/>
  <c r="G17" i="3" s="1"/>
  <c r="G18" i="3" s="1"/>
  <c r="G10" i="3" s="1"/>
  <c r="E10" i="3"/>
  <c r="E12" i="3" s="1"/>
  <c r="E14" i="3" l="1"/>
  <c r="E16" i="3" s="1"/>
  <c r="E15" i="3" s="1"/>
  <c r="G12" i="3"/>
  <c r="D16" i="3"/>
  <c r="D15" i="3" s="1"/>
  <c r="F17" i="3"/>
  <c r="F18" i="3" s="1"/>
  <c r="F10" i="3" s="1"/>
  <c r="E23" i="3"/>
  <c r="D23" i="2"/>
  <c r="G17" i="2"/>
  <c r="G32" i="2" s="1"/>
  <c r="D11" i="2"/>
  <c r="F17" i="2" s="1"/>
  <c r="D24" i="3" l="1"/>
  <c r="D28" i="3"/>
  <c r="D26" i="3"/>
  <c r="D25" i="3" s="1"/>
  <c r="D27" i="3"/>
  <c r="E24" i="3"/>
  <c r="D29" i="3"/>
  <c r="F12" i="3"/>
  <c r="G14" i="3"/>
  <c r="F32" i="2"/>
  <c r="D16" i="2"/>
  <c r="D15" i="2" s="1"/>
  <c r="E27" i="3" l="1"/>
  <c r="E26" i="3"/>
  <c r="E25" i="3" s="1"/>
  <c r="E28" i="3"/>
  <c r="F14" i="3"/>
  <c r="E29" i="3"/>
  <c r="G24" i="3"/>
  <c r="G16" i="3"/>
  <c r="G15" i="3" s="1"/>
  <c r="D24" i="2"/>
  <c r="F24" i="3" l="1"/>
  <c r="F16" i="3"/>
  <c r="F15" i="3" s="1"/>
  <c r="G27" i="3"/>
  <c r="G26" i="3"/>
  <c r="G25" i="3" s="1"/>
  <c r="G29" i="3"/>
  <c r="G28" i="3"/>
  <c r="D28" i="2"/>
  <c r="D27" i="2"/>
  <c r="D26" i="2"/>
  <c r="D29" i="2"/>
  <c r="F27" i="3" l="1"/>
  <c r="F26" i="3"/>
  <c r="F25" i="3" s="1"/>
  <c r="F29" i="3"/>
  <c r="F28" i="3"/>
  <c r="E26" i="2"/>
  <c r="E25" i="2" s="1"/>
  <c r="E33" i="2" s="1"/>
  <c r="D25" i="2"/>
  <c r="G26" i="2"/>
  <c r="G25" i="2" s="1"/>
  <c r="G33" i="2" s="1"/>
  <c r="F26" i="2"/>
  <c r="F25" i="2" s="1"/>
  <c r="F33" i="2" s="1"/>
  <c r="F22" i="2" l="1"/>
  <c r="F23" i="2" s="1"/>
  <c r="F34" i="2"/>
  <c r="G22" i="2"/>
  <c r="G23" i="2" s="1"/>
  <c r="G34" i="2"/>
  <c r="E34" i="2"/>
  <c r="E10" i="2" s="1"/>
  <c r="E22" i="2"/>
  <c r="E23" i="2" s="1"/>
  <c r="G35" i="2" l="1"/>
  <c r="G18" i="2" s="1"/>
  <c r="G10" i="2"/>
  <c r="F35" i="2"/>
  <c r="F18" i="2" s="1"/>
  <c r="F10" i="2"/>
  <c r="E12" i="2"/>
  <c r="F12" i="2" l="1"/>
  <c r="E14" i="2"/>
  <c r="G12" i="2"/>
  <c r="G14" i="2" l="1"/>
  <c r="F14" i="2"/>
  <c r="E16" i="2"/>
  <c r="E15" i="2" s="1"/>
  <c r="E24" i="2"/>
  <c r="F24" i="2" l="1"/>
  <c r="F16" i="2"/>
  <c r="F15" i="2" s="1"/>
  <c r="E27" i="2"/>
  <c r="E29" i="2"/>
  <c r="E28" i="2"/>
  <c r="G24" i="2"/>
  <c r="G16" i="2"/>
  <c r="G15" i="2" s="1"/>
  <c r="G27" i="2" l="1"/>
  <c r="G29" i="2"/>
  <c r="G28" i="2"/>
  <c r="F27" i="2"/>
  <c r="F29" i="2"/>
  <c r="F28" i="2"/>
</calcChain>
</file>

<file path=xl/sharedStrings.xml><?xml version="1.0" encoding="utf-8"?>
<sst xmlns="http://schemas.openxmlformats.org/spreadsheetml/2006/main" count="151" uniqueCount="91">
  <si>
    <t>Total shares</t>
  </si>
  <si>
    <t xml:space="preserve"> </t>
  </si>
  <si>
    <t>AR</t>
  </si>
  <si>
    <t>Scenario 1</t>
  </si>
  <si>
    <t>Scenario 2</t>
  </si>
  <si>
    <t>Scenario 3</t>
  </si>
  <si>
    <t>Scenario 4</t>
  </si>
  <si>
    <t>Notation</t>
  </si>
  <si>
    <t>No anti-dilution</t>
  </si>
  <si>
    <t xml:space="preserve">Full ratchet </t>
  </si>
  <si>
    <t xml:space="preserve">Broad-based weighted average </t>
  </si>
  <si>
    <t xml:space="preserve">Narrow-based weighted average </t>
  </si>
  <si>
    <t>B round</t>
  </si>
  <si>
    <t>Total shares (revised)</t>
  </si>
  <si>
    <t>Pre-money valuation</t>
  </si>
  <si>
    <t>Post-money valuation</t>
  </si>
  <si>
    <t xml:space="preserve">Adjustment Ratio </t>
  </si>
  <si>
    <t>C round</t>
  </si>
  <si>
    <t>Gamma</t>
  </si>
  <si>
    <t>© 2020 Marco Da Rin and Thomas Hellmann</t>
  </si>
  <si>
    <t>Fundamentals of Entrepreneurial Finance</t>
  </si>
  <si>
    <t>Chapter 09</t>
  </si>
  <si>
    <t>green background = input cells (from which formulas derive results)</t>
  </si>
  <si>
    <t>(this table replicates and extends the Table in WorkHorse Box 9.4 in the book)</t>
  </si>
  <si>
    <t>Investment ($)</t>
  </si>
  <si>
    <t>Price per share ($)</t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</si>
  <si>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</si>
  <si>
    <r>
      <t>I</t>
    </r>
    <r>
      <rPr>
        <vertAlign val="subscript"/>
        <sz val="11"/>
        <color theme="1"/>
        <rFont val="Calibri"/>
        <family val="2"/>
        <scheme val="minor"/>
      </rPr>
      <t>1</t>
    </r>
  </si>
  <si>
    <t>Anti-dilution clauses in practice</t>
  </si>
  <si>
    <t>Anti-Dilution clauses in practice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</si>
  <si>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</si>
  <si>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</si>
  <si>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+ S</t>
    </r>
    <r>
      <rPr>
        <vertAlign val="subscript"/>
        <sz val="11"/>
        <color theme="1"/>
        <rFont val="Calibri"/>
        <family val="2"/>
        <scheme val="minor"/>
      </rPr>
      <t>1</t>
    </r>
  </si>
  <si>
    <r>
      <t>V</t>
    </r>
    <r>
      <rPr>
        <vertAlign val="subscript"/>
        <sz val="11"/>
        <color theme="1"/>
        <rFont val="Calibri"/>
        <family val="2"/>
        <scheme val="minor"/>
      </rPr>
      <t>PRE</t>
    </r>
  </si>
  <si>
    <r>
      <t>V</t>
    </r>
    <r>
      <rPr>
        <vertAlign val="subscript"/>
        <sz val="11"/>
        <color theme="1"/>
        <rFont val="Calibri"/>
        <family val="2"/>
        <scheme val="minor"/>
      </rPr>
      <t>POST</t>
    </r>
  </si>
  <si>
    <r>
      <t>S</t>
    </r>
    <r>
      <rPr>
        <vertAlign val="subscript"/>
        <sz val="11"/>
        <color theme="1"/>
        <rFont val="Calibri"/>
        <family val="2"/>
        <scheme val="minor"/>
      </rPr>
      <t>Base</t>
    </r>
  </si>
  <si>
    <t>Existing shares</t>
  </si>
  <si>
    <r>
      <t>I</t>
    </r>
    <r>
      <rPr>
        <vertAlign val="sub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</si>
  <si>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</si>
  <si>
    <r>
      <t>S</t>
    </r>
    <r>
      <rPr>
        <vertAlign val="subscript"/>
        <sz val="11"/>
        <color theme="1"/>
        <rFont val="Calibri"/>
        <family val="2"/>
        <scheme val="minor"/>
      </rPr>
      <t>2</t>
    </r>
  </si>
  <si>
    <r>
      <t>F</t>
    </r>
    <r>
      <rPr>
        <vertAlign val="subscript"/>
        <sz val="11"/>
        <color theme="1"/>
        <rFont val="Calibri"/>
        <family val="2"/>
        <scheme val="minor"/>
      </rPr>
      <t>0</t>
    </r>
  </si>
  <si>
    <r>
      <t>F</t>
    </r>
    <r>
      <rPr>
        <vertAlign val="subscript"/>
        <sz val="11"/>
        <color theme="1"/>
        <rFont val="Calibri"/>
        <family val="2"/>
        <scheme val="minor"/>
      </rPr>
      <t>1</t>
    </r>
  </si>
  <si>
    <r>
      <t>F</t>
    </r>
    <r>
      <rPr>
        <vertAlign val="subscript"/>
        <sz val="11"/>
        <color theme="1"/>
        <rFont val="Calibri"/>
        <family val="2"/>
        <scheme val="minor"/>
      </rPr>
      <t>2</t>
    </r>
  </si>
  <si>
    <t>Pre-money valuation ($)</t>
  </si>
  <si>
    <t>Post-money valuation ($)</t>
  </si>
  <si>
    <t>Base number of shares</t>
  </si>
  <si>
    <t>B-round shares</t>
  </si>
  <si>
    <t>Adjustment Ratio (%)</t>
  </si>
  <si>
    <t>C-round shares</t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</si>
  <si>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+ 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 S</t>
    </r>
    <r>
      <rPr>
        <vertAlign val="subscript"/>
        <sz val="11"/>
        <color theme="1"/>
        <rFont val="Calibri"/>
        <family val="2"/>
        <scheme val="minor"/>
      </rPr>
      <t>2</t>
    </r>
  </si>
  <si>
    <t>Price per share (revised, $)</t>
  </si>
  <si>
    <t>Anti-Dilution with constant C-round valuation</t>
  </si>
  <si>
    <t>B-round shares (revised)</t>
  </si>
  <si>
    <t>Pre-money valuation (revised, $)</t>
  </si>
  <si>
    <t>Post-money valuation (revised, $)</t>
  </si>
  <si>
    <t>Price per share: revision calculations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</si>
  <si>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revised</t>
    </r>
  </si>
  <si>
    <t>C-round shares  (revised)</t>
  </si>
  <si>
    <t>Total shares  (revised)</t>
  </si>
  <si>
    <t>Existing shareholders' ownership</t>
  </si>
  <si>
    <t>B-round investors' ownership</t>
  </si>
  <si>
    <t>C-round investors' ownership</t>
  </si>
  <si>
    <t>Explanation of price revision formula: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</si>
  <si>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 revised first round price per share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</si>
  <si>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first round price per share</t>
    </r>
  </si>
  <si>
    <t>Notation:</t>
  </si>
  <si>
    <t>(1) Full Ratchet</t>
  </si>
  <si>
    <t>We need to solve a system of two equations: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</si>
  <si>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2</t>
    </r>
  </si>
  <si>
    <t>which we rewrite as:</t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</si>
  <si>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= (V</t>
    </r>
    <r>
      <rPr>
        <vertAlign val="subscript"/>
        <sz val="11"/>
        <color theme="1"/>
        <rFont val="Calibri"/>
        <family val="2"/>
        <scheme val="minor"/>
      </rPr>
      <t>PRE</t>
    </r>
    <r>
      <rPr>
        <sz val="11"/>
        <color theme="1"/>
        <rFont val="Calibri"/>
        <family val="2"/>
        <scheme val="minor"/>
      </rPr>
      <t xml:space="preserve"> - 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)/S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</si>
  <si>
    <t>(2) Weighted Average</t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</si>
  <si>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 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(S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/ (S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</si>
  <si>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We now have a different first equation:</t>
  </si>
  <si>
    <t>we rewrite the second equation as:</t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</si>
  <si>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+ 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) = V</t>
    </r>
    <r>
      <rPr>
        <vertAlign val="subscript"/>
        <sz val="11"/>
        <color theme="1"/>
        <rFont val="Calibri"/>
        <family val="2"/>
        <scheme val="minor"/>
      </rPr>
      <t>POST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</si>
  <si>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+S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+S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 V</t>
    </r>
    <r>
      <rPr>
        <vertAlign val="subscript"/>
        <sz val="11"/>
        <color theme="1"/>
        <rFont val="Calibri"/>
        <family val="2"/>
        <scheme val="minor"/>
      </rPr>
      <t>POST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</si>
  <si>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) = V</t>
    </r>
    <r>
      <rPr>
        <vertAlign val="subscript"/>
        <sz val="11"/>
        <color theme="1"/>
        <rFont val="Calibri"/>
        <family val="2"/>
        <scheme val="minor"/>
      </rPr>
      <t>POST</t>
    </r>
    <r>
      <rPr>
        <sz val="11"/>
        <color theme="1"/>
        <rFont val="Calibri"/>
        <family val="2"/>
        <scheme val="minor"/>
      </rPr>
      <t xml:space="preserve"> - I</t>
    </r>
    <r>
      <rPr>
        <vertAlign val="sub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</si>
  <si>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I</t>
    </r>
    <r>
      <rPr>
        <vertAlign val="sub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= V</t>
    </r>
    <r>
      <rPr>
        <vertAlign val="subscript"/>
        <sz val="11"/>
        <color theme="1"/>
        <rFont val="Calibri"/>
        <family val="2"/>
        <scheme val="minor"/>
      </rPr>
      <t>PRE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</si>
  <si>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)((S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/ (S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)) + I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= V</t>
    </r>
    <r>
      <rPr>
        <vertAlign val="subscript"/>
        <sz val="11"/>
        <color theme="1"/>
        <rFont val="Calibri"/>
        <family val="2"/>
        <scheme val="minor"/>
      </rPr>
      <t>POST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</si>
  <si>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+ 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)/(p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= V</t>
    </r>
    <r>
      <rPr>
        <vertAlign val="subscript"/>
        <sz val="11"/>
        <color theme="1"/>
        <rFont val="Calibri"/>
        <family val="2"/>
        <scheme val="minor"/>
      </rPr>
      <t>PRE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</si>
  <si>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/I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/(p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 V</t>
    </r>
    <r>
      <rPr>
        <vertAlign val="subscript"/>
        <sz val="11"/>
        <color theme="1"/>
        <rFont val="Calibri"/>
        <family val="2"/>
        <scheme val="minor"/>
      </rPr>
      <t>PRE</t>
    </r>
    <r>
      <rPr>
        <sz val="11"/>
        <color theme="1"/>
        <rFont val="Calibri"/>
        <family val="2"/>
        <scheme val="minor"/>
      </rPr>
      <t>/I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</si>
  <si>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From this we obtain an expression for 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</si>
  <si>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= (V</t>
    </r>
    <r>
      <rPr>
        <vertAlign val="subscript"/>
        <sz val="11"/>
        <color theme="1"/>
        <rFont val="Calibri"/>
        <family val="2"/>
        <scheme val="minor"/>
      </rPr>
      <t>PRE</t>
    </r>
    <r>
      <rPr>
        <sz val="11"/>
        <color theme="1"/>
        <rFont val="Calibri"/>
        <family val="2"/>
        <scheme val="minor"/>
      </rPr>
      <t>/I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)) / 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/I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/(p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))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</si>
  <si>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= (V</t>
    </r>
    <r>
      <rPr>
        <vertAlign val="subscript"/>
        <sz val="11"/>
        <color theme="1"/>
        <rFont val="Calibri"/>
        <family val="2"/>
        <scheme val="minor"/>
      </rPr>
      <t>PRE</t>
    </r>
    <r>
      <rPr>
        <sz val="11"/>
        <color theme="1"/>
        <rFont val="Calibri"/>
        <family val="2"/>
        <scheme val="minor"/>
      </rPr>
      <t>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) -I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/ 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(p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+I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+I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</t>
    </r>
  </si>
  <si>
    <r>
      <t>We define: Gamma</t>
    </r>
    <r>
      <rPr>
        <sz val="11"/>
        <color theme="1"/>
        <rFont val="Calibri"/>
        <family val="2"/>
      </rPr>
      <t xml:space="preserve"> =   (p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S</t>
    </r>
    <r>
      <rPr>
        <vertAlign val="subscript"/>
        <sz val="11"/>
        <color theme="1"/>
        <rFont val="Calibri"/>
        <family val="2"/>
      </rPr>
      <t xml:space="preserve">B </t>
    </r>
    <r>
      <rPr>
        <sz val="11"/>
        <color theme="1"/>
        <rFont val="Calibri"/>
        <family val="2"/>
      </rPr>
      <t>+ I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)/I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and we rewrite as:</t>
    </r>
  </si>
  <si>
    <r>
      <t>p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= (V</t>
    </r>
    <r>
      <rPr>
        <vertAlign val="subscript"/>
        <sz val="11"/>
        <color theme="1"/>
        <rFont val="Calibri"/>
        <family val="2"/>
        <scheme val="minor"/>
      </rPr>
      <t>PRE</t>
    </r>
    <r>
      <rPr>
        <sz val="11"/>
        <color theme="1"/>
        <rFont val="Calibri"/>
        <family val="2"/>
        <scheme val="minor"/>
      </rPr>
      <t>Gamma -I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/ 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GammaI</t>
    </r>
    <r>
      <rPr>
        <sz val="11"/>
        <color theme="1"/>
        <rFont val="Calibri"/>
        <family val="2"/>
        <scheme val="minor"/>
      </rPr>
      <t xml:space="preserve"> + 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</t>
    </r>
  </si>
  <si>
    <t xml:space="preserve">B-round shares with AD adjustment </t>
  </si>
  <si>
    <r>
      <t>S</t>
    </r>
    <r>
      <rPr>
        <vertAlign val="subscript"/>
        <sz val="11"/>
        <color theme="1"/>
        <rFont val="Calibri"/>
        <family val="2"/>
        <scheme val="minor"/>
      </rPr>
      <t>1(no AD)</t>
    </r>
  </si>
  <si>
    <t>B-round shares with AD adjustment (revised)</t>
  </si>
  <si>
    <t>AD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</si>
</sst>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$-409]#,##0"/>
    <numFmt numFmtId="165" formatCode="[$$-409]#,##0.00"/>
    <numFmt numFmtId="166" formatCode="#,##0.0"/>
    <numFmt numFmtId="167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0" fontId="0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/>
    <xf numFmtId="0" fontId="0" fillId="2" borderId="0" xfId="0" applyFill="1" applyBorder="1"/>
    <xf numFmtId="0" fontId="1" fillId="0" borderId="0" xfId="0" applyFont="1"/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Alignment="1">
      <alignment horizontal="center" vertical="center" wrapText="1"/>
    </xf>
    <xf numFmtId="3" fontId="0" fillId="2" borderId="0" xfId="0" applyNumberFormat="1" applyFont="1" applyFill="1"/>
    <xf numFmtId="166" fontId="0" fillId="2" borderId="0" xfId="0" applyNumberFormat="1" applyFont="1" applyFill="1"/>
    <xf numFmtId="167" fontId="0" fillId="0" borderId="0" xfId="0" applyNumberFormat="1" applyFont="1"/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ellmann\Dropbox\CA%20Capri%20Marco\Current%20Structure\Chapter%203%20(Financial%20Plan)\Financial%20model\2017-07-14%20-%20Financial%20Model%20v9%20-%20WorkHo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venues -&gt;"/>
      <sheetName val="Top-Down"/>
      <sheetName val="Bottom-Up"/>
      <sheetName val="Revenues"/>
      <sheetName val="Costs -&gt;"/>
      <sheetName val="COGS"/>
      <sheetName val="Payroll"/>
      <sheetName val="Other Operating Expenses"/>
      <sheetName val="Capital Expenses"/>
      <sheetName val="Expenses"/>
      <sheetName val="Working Capital"/>
      <sheetName val="Financing"/>
      <sheetName val="Statements -&gt;"/>
      <sheetName val="Cash Flow"/>
      <sheetName val="Income Statement"/>
      <sheetName val="Balance Sheet"/>
      <sheetName val="Other Charts -&gt;"/>
      <sheetName val="Additional Charts"/>
      <sheetName val="DCF Valuation"/>
    </sheetNames>
    <sheetDataSet>
      <sheetData sheetId="0">
        <row r="23">
          <cell r="B23" t="str">
            <v>USD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R52">
            <v>29000</v>
          </cell>
        </row>
      </sheetData>
      <sheetData sheetId="10"/>
      <sheetData sheetId="11"/>
      <sheetData sheetId="12"/>
      <sheetData sheetId="13"/>
      <sheetData sheetId="14">
        <row r="16">
          <cell r="R16">
            <v>0</v>
          </cell>
        </row>
      </sheetData>
      <sheetData sheetId="15">
        <row r="18">
          <cell r="R18">
            <v>-1411.9047619047619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D18" sqref="D18"/>
    </sheetView>
  </sheetViews>
  <sheetFormatPr defaultRowHeight="14.4" x14ac:dyDescent="0.3"/>
  <sheetData>
    <row r="2" spans="1:1" ht="16.8" customHeight="1" x14ac:dyDescent="0.3"/>
    <row r="3" spans="1:1" ht="18" x14ac:dyDescent="0.35">
      <c r="A3" s="8" t="s">
        <v>19</v>
      </c>
    </row>
    <row r="4" spans="1:1" ht="18" x14ac:dyDescent="0.35">
      <c r="A4" s="8" t="s">
        <v>20</v>
      </c>
    </row>
    <row r="5" spans="1:1" ht="18" x14ac:dyDescent="0.35">
      <c r="A5" s="8" t="s">
        <v>21</v>
      </c>
    </row>
    <row r="6" spans="1:1" ht="18" x14ac:dyDescent="0.35">
      <c r="A6" s="8" t="s">
        <v>28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4" workbookViewId="0">
      <selection activeCell="D14" sqref="D14"/>
    </sheetView>
  </sheetViews>
  <sheetFormatPr defaultRowHeight="14.4" x14ac:dyDescent="0.3"/>
  <cols>
    <col min="1" max="1" width="49.21875" customWidth="1"/>
    <col min="2" max="2" width="30.5546875" bestFit="1" customWidth="1"/>
    <col min="3" max="3" width="9" bestFit="1" customWidth="1"/>
    <col min="4" max="4" width="14" bestFit="1" customWidth="1"/>
    <col min="5" max="5" width="12.109375" bestFit="1" customWidth="1"/>
    <col min="6" max="7" width="15.5546875" bestFit="1" customWidth="1"/>
  </cols>
  <sheetData>
    <row r="1" spans="1:11" s="10" customFormat="1" ht="18" x14ac:dyDescent="0.35">
      <c r="A1" s="9" t="s">
        <v>29</v>
      </c>
      <c r="B1" s="9"/>
      <c r="F1" s="11"/>
      <c r="G1" s="11"/>
      <c r="H1" s="11"/>
      <c r="I1" s="11"/>
      <c r="J1" s="11"/>
      <c r="K1" s="11"/>
    </row>
    <row r="2" spans="1:11" s="10" customFormat="1" ht="18" x14ac:dyDescent="0.35">
      <c r="A2" s="9" t="s">
        <v>23</v>
      </c>
      <c r="B2" s="9"/>
      <c r="C2"/>
      <c r="F2" s="11"/>
      <c r="G2" s="11"/>
      <c r="H2" s="11"/>
      <c r="I2" s="11"/>
      <c r="J2" s="11"/>
      <c r="K2" s="11"/>
    </row>
    <row r="3" spans="1:11" s="10" customFormat="1" ht="15.6" x14ac:dyDescent="0.3">
      <c r="A3" s="12" t="s">
        <v>22</v>
      </c>
      <c r="B3" s="12"/>
      <c r="C3" s="13"/>
      <c r="D3" s="14"/>
      <c r="F3" s="11"/>
      <c r="G3" s="11"/>
      <c r="H3" s="11"/>
      <c r="I3" s="11"/>
      <c r="J3" s="11"/>
      <c r="K3" s="11"/>
    </row>
    <row r="4" spans="1:11" s="2" customFormat="1" x14ac:dyDescent="0.3">
      <c r="C4" s="18"/>
      <c r="D4" s="5"/>
      <c r="E4" s="5"/>
      <c r="F4" s="7"/>
      <c r="G4" s="7"/>
    </row>
    <row r="5" spans="1:11" s="2" customFormat="1" x14ac:dyDescent="0.3">
      <c r="B5" s="15" t="s">
        <v>1</v>
      </c>
      <c r="D5" s="15" t="s">
        <v>3</v>
      </c>
      <c r="E5" s="15" t="s">
        <v>4</v>
      </c>
      <c r="F5" s="15" t="s">
        <v>5</v>
      </c>
      <c r="G5" s="15" t="s">
        <v>6</v>
      </c>
    </row>
    <row r="6" spans="1:11" s="2" customFormat="1" ht="28.8" x14ac:dyDescent="0.3">
      <c r="B6" s="3" t="s">
        <v>1</v>
      </c>
      <c r="C6" s="16" t="s">
        <v>7</v>
      </c>
      <c r="D6" s="22" t="s">
        <v>8</v>
      </c>
      <c r="E6" s="22" t="s">
        <v>9</v>
      </c>
      <c r="F6" s="22" t="s">
        <v>10</v>
      </c>
      <c r="G6" s="22" t="s">
        <v>11</v>
      </c>
    </row>
    <row r="7" spans="1:11" s="2" customFormat="1" x14ac:dyDescent="0.3">
      <c r="B7" s="1" t="s">
        <v>12</v>
      </c>
      <c r="C7" s="17"/>
      <c r="D7" s="3"/>
      <c r="E7" s="3"/>
      <c r="F7" s="3"/>
      <c r="G7" s="3"/>
    </row>
    <row r="8" spans="1:11" s="2" customFormat="1" ht="15.6" x14ac:dyDescent="0.35">
      <c r="B8" s="2" t="s">
        <v>36</v>
      </c>
      <c r="C8" s="2" t="s">
        <v>26</v>
      </c>
      <c r="D8" s="23">
        <v>1666666.66666666</v>
      </c>
      <c r="E8" s="23">
        <v>1666666.66666666</v>
      </c>
      <c r="F8" s="23">
        <v>1666666.66666666</v>
      </c>
      <c r="G8" s="23">
        <v>1666666.66666666</v>
      </c>
    </row>
    <row r="9" spans="1:11" s="2" customFormat="1" ht="15.6" x14ac:dyDescent="0.35">
      <c r="B9" s="2" t="s">
        <v>24</v>
      </c>
      <c r="C9" s="2" t="s">
        <v>27</v>
      </c>
      <c r="D9" s="23">
        <v>10000000</v>
      </c>
      <c r="E9" s="23">
        <v>10000000</v>
      </c>
      <c r="F9" s="23">
        <v>10000000</v>
      </c>
      <c r="G9" s="23">
        <v>10000000</v>
      </c>
    </row>
    <row r="10" spans="1:11" s="2" customFormat="1" ht="15.6" x14ac:dyDescent="0.35">
      <c r="B10" s="2" t="s">
        <v>25</v>
      </c>
      <c r="C10" s="2" t="s">
        <v>30</v>
      </c>
      <c r="D10" s="24">
        <v>8</v>
      </c>
      <c r="E10" s="24">
        <f>D22</f>
        <v>6</v>
      </c>
      <c r="F10" s="21">
        <f>D10*F18</f>
        <v>7.7948717948717938</v>
      </c>
      <c r="G10" s="21">
        <f>D10*G18</f>
        <v>7.5789473684210531</v>
      </c>
    </row>
    <row r="11" spans="1:11" s="2" customFormat="1" ht="15.6" x14ac:dyDescent="0.35">
      <c r="B11" s="2" t="s">
        <v>46</v>
      </c>
      <c r="C11" s="2" t="s">
        <v>88</v>
      </c>
      <c r="D11" s="4">
        <f>D9/D10</f>
        <v>1250000</v>
      </c>
      <c r="E11" s="4">
        <f>D11</f>
        <v>1250000</v>
      </c>
      <c r="F11" s="4">
        <f t="shared" ref="F11:G11" si="0">E11</f>
        <v>1250000</v>
      </c>
      <c r="G11" s="4">
        <f t="shared" si="0"/>
        <v>1250000</v>
      </c>
    </row>
    <row r="12" spans="1:11" s="2" customFormat="1" ht="15.6" x14ac:dyDescent="0.35">
      <c r="B12" s="2" t="s">
        <v>87</v>
      </c>
      <c r="C12" s="2" t="s">
        <v>31</v>
      </c>
      <c r="D12" s="4">
        <f>D9/D10</f>
        <v>1250000</v>
      </c>
      <c r="E12" s="4">
        <f>E9/E10</f>
        <v>1666666.6666666667</v>
      </c>
      <c r="F12" s="4">
        <f>F9/F10</f>
        <v>1282894.7368421054</v>
      </c>
      <c r="G12" s="4">
        <f>G9/G10</f>
        <v>1319444.4444444443</v>
      </c>
    </row>
    <row r="13" spans="1:11" s="2" customFormat="1" x14ac:dyDescent="0.3">
      <c r="B13" s="2" t="s">
        <v>90</v>
      </c>
      <c r="D13" s="4">
        <f>D12-D11</f>
        <v>0</v>
      </c>
      <c r="E13" s="4">
        <f t="shared" ref="E13:G13" si="1">E12-E11</f>
        <v>416666.66666666674</v>
      </c>
      <c r="F13" s="4">
        <f t="shared" si="1"/>
        <v>32894.736842105398</v>
      </c>
      <c r="G13" s="4">
        <f t="shared" si="1"/>
        <v>69444.444444444263</v>
      </c>
    </row>
    <row r="14" spans="1:11" s="2" customFormat="1" ht="15.6" x14ac:dyDescent="0.35">
      <c r="B14" s="2" t="s">
        <v>0</v>
      </c>
      <c r="C14" s="2" t="s">
        <v>32</v>
      </c>
      <c r="D14" s="4">
        <f>D12+D8</f>
        <v>2916666.66666666</v>
      </c>
      <c r="E14" s="4">
        <f>E12+E8</f>
        <v>3333333.3333333265</v>
      </c>
      <c r="F14" s="4">
        <f>F12+F8</f>
        <v>2949561.4035087656</v>
      </c>
      <c r="G14" s="4">
        <f>G12+G8</f>
        <v>2986111.1111111045</v>
      </c>
    </row>
    <row r="15" spans="1:11" s="2" customFormat="1" ht="15.6" x14ac:dyDescent="0.35">
      <c r="B15" s="2" t="s">
        <v>43</v>
      </c>
      <c r="C15" s="2" t="s">
        <v>33</v>
      </c>
      <c r="D15" s="4">
        <f>D16-D9</f>
        <v>13333333.33333328</v>
      </c>
      <c r="E15" s="4">
        <f>E16-E9</f>
        <v>9999999.999999959</v>
      </c>
      <c r="F15" s="4">
        <f>F16-F9</f>
        <v>12991452.99145294</v>
      </c>
      <c r="G15" s="4">
        <f>G16-G9</f>
        <v>12631578.947368372</v>
      </c>
    </row>
    <row r="16" spans="1:11" s="2" customFormat="1" ht="15.6" x14ac:dyDescent="0.35">
      <c r="B16" s="2" t="s">
        <v>44</v>
      </c>
      <c r="C16" s="2" t="s">
        <v>34</v>
      </c>
      <c r="D16" s="4">
        <f>D10*D14</f>
        <v>23333333.33333328</v>
      </c>
      <c r="E16" s="4">
        <f>E10*E14</f>
        <v>19999999.999999959</v>
      </c>
      <c r="F16" s="4">
        <f>F10*F14</f>
        <v>22991452.99145294</v>
      </c>
      <c r="G16" s="4">
        <f>G10*G14</f>
        <v>22631578.947368372</v>
      </c>
    </row>
    <row r="17" spans="2:7" s="2" customFormat="1" ht="15.6" x14ac:dyDescent="0.35">
      <c r="B17" s="2" t="s">
        <v>45</v>
      </c>
      <c r="C17" s="2" t="s">
        <v>35</v>
      </c>
      <c r="D17" s="5"/>
      <c r="E17" s="5"/>
      <c r="F17" s="4">
        <f>D11+D8</f>
        <v>2916666.66666666</v>
      </c>
      <c r="G17" s="4">
        <f>D11</f>
        <v>1250000</v>
      </c>
    </row>
    <row r="18" spans="2:7" s="2" customFormat="1" x14ac:dyDescent="0.3">
      <c r="B18" s="2" t="s">
        <v>47</v>
      </c>
      <c r="C18" s="2" t="s">
        <v>2</v>
      </c>
      <c r="D18" s="5"/>
      <c r="E18" s="5"/>
      <c r="F18" s="25">
        <f>(F17+($D21/$D10))/(F17+($D21/$D22))</f>
        <v>0.97435897435897423</v>
      </c>
      <c r="G18" s="25">
        <f>(G17+($D21/$D10))/(G17+($D21/$D22))</f>
        <v>0.94736842105263164</v>
      </c>
    </row>
    <row r="19" spans="2:7" s="2" customFormat="1" x14ac:dyDescent="0.3">
      <c r="C19" s="18"/>
      <c r="D19" s="5"/>
      <c r="E19" s="5"/>
      <c r="F19" s="7"/>
      <c r="G19" s="7"/>
    </row>
    <row r="20" spans="2:7" s="2" customFormat="1" x14ac:dyDescent="0.3">
      <c r="B20" s="1" t="s">
        <v>17</v>
      </c>
      <c r="C20" s="19"/>
      <c r="D20" s="5"/>
      <c r="E20" s="5"/>
      <c r="F20" s="5"/>
      <c r="G20" s="5"/>
    </row>
    <row r="21" spans="2:7" s="2" customFormat="1" ht="15.6" x14ac:dyDescent="0.35">
      <c r="B21" s="2" t="s">
        <v>24</v>
      </c>
      <c r="C21" s="2" t="s">
        <v>37</v>
      </c>
      <c r="D21" s="23">
        <v>2000000</v>
      </c>
      <c r="E21" s="23">
        <v>2000000</v>
      </c>
      <c r="F21" s="23">
        <v>2000000</v>
      </c>
      <c r="G21" s="23">
        <v>2000000</v>
      </c>
    </row>
    <row r="22" spans="2:7" s="2" customFormat="1" ht="15.6" x14ac:dyDescent="0.35">
      <c r="B22" s="2" t="s">
        <v>25</v>
      </c>
      <c r="C22" s="2" t="s">
        <v>38</v>
      </c>
      <c r="D22" s="24">
        <v>6</v>
      </c>
      <c r="E22" s="24">
        <f>D22</f>
        <v>6</v>
      </c>
      <c r="F22" s="24">
        <f>D22</f>
        <v>6</v>
      </c>
      <c r="G22" s="24">
        <f>E22</f>
        <v>6</v>
      </c>
    </row>
    <row r="23" spans="2:7" s="2" customFormat="1" ht="15.6" x14ac:dyDescent="0.35">
      <c r="B23" s="2" t="s">
        <v>48</v>
      </c>
      <c r="C23" s="2" t="s">
        <v>39</v>
      </c>
      <c r="D23" s="4">
        <f>D21/D22</f>
        <v>333333.33333333331</v>
      </c>
      <c r="E23" s="4">
        <f>E21/E22</f>
        <v>333333.33333333331</v>
      </c>
      <c r="F23" s="4">
        <f>F21/F22</f>
        <v>333333.33333333331</v>
      </c>
      <c r="G23" s="4">
        <f>G21/G22</f>
        <v>333333.33333333331</v>
      </c>
    </row>
    <row r="24" spans="2:7" s="2" customFormat="1" ht="15.6" x14ac:dyDescent="0.35">
      <c r="B24" s="2" t="s">
        <v>0</v>
      </c>
      <c r="C24" s="2" t="s">
        <v>49</v>
      </c>
      <c r="D24" s="4">
        <f>D23+D14</f>
        <v>3249999.9999999935</v>
      </c>
      <c r="E24" s="4">
        <f>E23+E14</f>
        <v>3666666.66666666</v>
      </c>
      <c r="F24" s="4">
        <f>F23+F14</f>
        <v>3282894.7368420991</v>
      </c>
      <c r="G24" s="4">
        <f>G23+G14</f>
        <v>3319444.444444438</v>
      </c>
    </row>
    <row r="25" spans="2:7" s="2" customFormat="1" ht="15.6" x14ac:dyDescent="0.35">
      <c r="B25" s="2" t="s">
        <v>14</v>
      </c>
      <c r="C25" s="2" t="s">
        <v>33</v>
      </c>
      <c r="D25" s="5">
        <f>D26-D21</f>
        <v>17499999.999999963</v>
      </c>
      <c r="E25" s="5">
        <f>E26-E21</f>
        <v>19999999.999999959</v>
      </c>
      <c r="F25" s="5">
        <f>F26-F21</f>
        <v>17697368.421052594</v>
      </c>
      <c r="G25" s="5">
        <f>G26-G21</f>
        <v>17916666.666666627</v>
      </c>
    </row>
    <row r="26" spans="2:7" s="2" customFormat="1" ht="15.6" x14ac:dyDescent="0.35">
      <c r="B26" s="2" t="s">
        <v>15</v>
      </c>
      <c r="C26" s="2" t="s">
        <v>34</v>
      </c>
      <c r="D26" s="5">
        <f>D24*D22</f>
        <v>19499999.999999963</v>
      </c>
      <c r="E26" s="5">
        <f>E24*E22</f>
        <v>21999999.999999959</v>
      </c>
      <c r="F26" s="5">
        <f>F24*F22</f>
        <v>19697368.421052594</v>
      </c>
      <c r="G26" s="5">
        <f>G24*G22</f>
        <v>19916666.666666627</v>
      </c>
    </row>
    <row r="27" spans="2:7" s="2" customFormat="1" ht="15.6" x14ac:dyDescent="0.35">
      <c r="B27" s="2" t="s">
        <v>59</v>
      </c>
      <c r="C27" s="2" t="s">
        <v>40</v>
      </c>
      <c r="D27" s="7">
        <f>D8/D24</f>
        <v>0.51282051282051178</v>
      </c>
      <c r="E27" s="7">
        <f>E8/E24</f>
        <v>0.45454545454545353</v>
      </c>
      <c r="F27" s="7">
        <f>F8/F24</f>
        <v>0.50768203072812179</v>
      </c>
      <c r="G27" s="7">
        <f>G8/G24</f>
        <v>0.502092050209204</v>
      </c>
    </row>
    <row r="28" spans="2:7" s="2" customFormat="1" ht="15.6" x14ac:dyDescent="0.35">
      <c r="B28" s="2" t="s">
        <v>60</v>
      </c>
      <c r="C28" s="2" t="s">
        <v>41</v>
      </c>
      <c r="D28" s="7">
        <f>D11/D24</f>
        <v>0.38461538461538541</v>
      </c>
      <c r="E28" s="7">
        <f>E12/E24</f>
        <v>0.45454545454545542</v>
      </c>
      <c r="F28" s="7">
        <f>F12/F24</f>
        <v>0.39078156312625328</v>
      </c>
      <c r="G28" s="7">
        <f>G12/G24</f>
        <v>0.39748953974895468</v>
      </c>
    </row>
    <row r="29" spans="2:7" s="2" customFormat="1" ht="15.6" x14ac:dyDescent="0.35">
      <c r="B29" s="2" t="s">
        <v>61</v>
      </c>
      <c r="C29" s="2" t="s">
        <v>42</v>
      </c>
      <c r="D29" s="7">
        <f>D23/D24</f>
        <v>0.10256410256410277</v>
      </c>
      <c r="E29" s="7">
        <f>E23/E24</f>
        <v>9.0909090909091064E-2</v>
      </c>
      <c r="F29" s="7">
        <f>F23/F24</f>
        <v>0.10153640614562477</v>
      </c>
      <c r="G29" s="7">
        <f>G23/G24</f>
        <v>0.1004184100418412</v>
      </c>
    </row>
    <row r="30" spans="2:7" s="2" customFormat="1" x14ac:dyDescent="0.3"/>
    <row r="31" spans="2:7" s="2" customFormat="1" x14ac:dyDescent="0.3">
      <c r="D31" s="7" t="s">
        <v>1</v>
      </c>
      <c r="E31" s="7" t="s">
        <v>1</v>
      </c>
    </row>
    <row r="32" spans="2:7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workbookViewId="0">
      <selection activeCell="B14" sqref="B14"/>
    </sheetView>
  </sheetViews>
  <sheetFormatPr defaultRowHeight="14.4" x14ac:dyDescent="0.3"/>
  <cols>
    <col min="1" max="1" width="42.77734375" customWidth="1"/>
    <col min="2" max="2" width="45.21875" bestFit="1" customWidth="1"/>
    <col min="3" max="3" width="8.6640625" bestFit="1" customWidth="1"/>
    <col min="4" max="4" width="13.88671875" bestFit="1" customWidth="1"/>
    <col min="5" max="5" width="10.88671875" bestFit="1" customWidth="1"/>
    <col min="6" max="7" width="15.44140625" bestFit="1" customWidth="1"/>
  </cols>
  <sheetData>
    <row r="1" spans="1:11" s="10" customFormat="1" ht="18" x14ac:dyDescent="0.35">
      <c r="A1" s="9" t="s">
        <v>29</v>
      </c>
      <c r="F1" s="11"/>
      <c r="G1" s="11"/>
      <c r="H1" s="11"/>
      <c r="I1" s="11"/>
      <c r="J1" s="11"/>
      <c r="K1" s="11"/>
    </row>
    <row r="2" spans="1:11" s="10" customFormat="1" ht="18" x14ac:dyDescent="0.35">
      <c r="A2" s="9" t="s">
        <v>23</v>
      </c>
      <c r="F2" s="11"/>
      <c r="G2" s="11"/>
      <c r="H2" s="11"/>
      <c r="I2" s="11"/>
      <c r="J2" s="11"/>
      <c r="K2" s="11"/>
    </row>
    <row r="3" spans="1:11" s="10" customFormat="1" ht="15.6" x14ac:dyDescent="0.3">
      <c r="A3" s="12" t="s">
        <v>22</v>
      </c>
      <c r="B3" s="13"/>
      <c r="F3" s="11"/>
      <c r="G3" s="11"/>
      <c r="H3" s="11"/>
      <c r="I3" s="11"/>
      <c r="J3" s="11"/>
      <c r="K3" s="11"/>
    </row>
    <row r="4" spans="1:11" s="2" customFormat="1" x14ac:dyDescent="0.3">
      <c r="D4" s="26" t="s">
        <v>51</v>
      </c>
      <c r="E4" s="27"/>
      <c r="F4" s="27"/>
      <c r="G4" s="27"/>
    </row>
    <row r="5" spans="1:11" s="2" customFormat="1" x14ac:dyDescent="0.3">
      <c r="D5" s="15" t="s">
        <v>3</v>
      </c>
      <c r="E5" s="15" t="s">
        <v>4</v>
      </c>
      <c r="F5" s="15" t="s">
        <v>5</v>
      </c>
      <c r="G5" s="15" t="s">
        <v>6</v>
      </c>
    </row>
    <row r="6" spans="1:11" s="2" customFormat="1" ht="28.8" x14ac:dyDescent="0.3">
      <c r="B6" s="3" t="s">
        <v>1</v>
      </c>
      <c r="C6" s="16" t="s">
        <v>7</v>
      </c>
      <c r="D6" s="22" t="s">
        <v>8</v>
      </c>
      <c r="E6" s="22" t="s">
        <v>9</v>
      </c>
      <c r="F6" s="22" t="s">
        <v>10</v>
      </c>
      <c r="G6" s="22" t="s">
        <v>11</v>
      </c>
    </row>
    <row r="7" spans="1:11" s="2" customFormat="1" x14ac:dyDescent="0.3">
      <c r="B7" s="1" t="s">
        <v>12</v>
      </c>
      <c r="C7" s="3"/>
      <c r="D7" s="3"/>
      <c r="E7" s="3"/>
      <c r="F7" s="3"/>
      <c r="G7" s="3"/>
    </row>
    <row r="8" spans="1:11" s="2" customFormat="1" ht="15.6" x14ac:dyDescent="0.35">
      <c r="B8" s="2" t="s">
        <v>36</v>
      </c>
      <c r="C8" s="2" t="s">
        <v>26</v>
      </c>
      <c r="D8" s="23">
        <v>1666666.66666666</v>
      </c>
      <c r="E8" s="23">
        <v>1666666.66666666</v>
      </c>
      <c r="F8" s="23">
        <v>1666666.66666666</v>
      </c>
      <c r="G8" s="23">
        <v>1666666.66666666</v>
      </c>
    </row>
    <row r="9" spans="1:11" s="2" customFormat="1" ht="15.6" x14ac:dyDescent="0.35">
      <c r="B9" s="2" t="s">
        <v>24</v>
      </c>
      <c r="C9" s="2" t="s">
        <v>27</v>
      </c>
      <c r="D9" s="23">
        <v>10000000</v>
      </c>
      <c r="E9" s="23">
        <v>10000000</v>
      </c>
      <c r="F9" s="23">
        <v>10000000</v>
      </c>
      <c r="G9" s="23">
        <v>10000000</v>
      </c>
    </row>
    <row r="10" spans="1:11" s="2" customFormat="1" ht="15.6" x14ac:dyDescent="0.35">
      <c r="B10" s="2" t="s">
        <v>50</v>
      </c>
      <c r="C10" s="2" t="s">
        <v>30</v>
      </c>
      <c r="D10" s="24">
        <v>8</v>
      </c>
      <c r="E10" s="21">
        <f>E34</f>
        <v>4.4999999999999956</v>
      </c>
      <c r="F10" s="21">
        <f>F34</f>
        <v>7.785440613026819</v>
      </c>
      <c r="G10" s="21">
        <f>G34</f>
        <v>7.5371900826446288</v>
      </c>
    </row>
    <row r="11" spans="1:11" s="2" customFormat="1" ht="15.6" x14ac:dyDescent="0.35">
      <c r="B11" s="2" t="s">
        <v>52</v>
      </c>
      <c r="C11" s="2" t="s">
        <v>88</v>
      </c>
      <c r="D11" s="4">
        <f>D9/D10</f>
        <v>1250000</v>
      </c>
      <c r="E11" s="4">
        <f>D11</f>
        <v>1250000</v>
      </c>
      <c r="F11" s="4">
        <f t="shared" ref="F11:G11" si="0">E11</f>
        <v>1250000</v>
      </c>
      <c r="G11" s="4">
        <f t="shared" si="0"/>
        <v>1250000</v>
      </c>
    </row>
    <row r="12" spans="1:11" s="2" customFormat="1" ht="15.6" x14ac:dyDescent="0.35">
      <c r="B12" s="2" t="s">
        <v>89</v>
      </c>
      <c r="C12" s="2" t="s">
        <v>31</v>
      </c>
      <c r="D12" s="4">
        <f>D9/D10</f>
        <v>1250000</v>
      </c>
      <c r="E12" s="4">
        <f>E9/E10</f>
        <v>2222222.2222222243</v>
      </c>
      <c r="F12" s="4">
        <f>F9/F10</f>
        <v>1284448.818897638</v>
      </c>
      <c r="G12" s="4">
        <f>G9/G10</f>
        <v>1326754.3859649121</v>
      </c>
    </row>
    <row r="13" spans="1:11" s="2" customFormat="1" x14ac:dyDescent="0.3">
      <c r="B13" s="2" t="s">
        <v>90</v>
      </c>
      <c r="D13" s="4">
        <f>D12-D11</f>
        <v>0</v>
      </c>
      <c r="E13" s="4">
        <f t="shared" ref="E13:G13" si="1">E12-E11</f>
        <v>972222.22222222434</v>
      </c>
      <c r="F13" s="4">
        <f t="shared" si="1"/>
        <v>34448.818897638004</v>
      </c>
      <c r="G13" s="4">
        <f t="shared" si="1"/>
        <v>76754.38596491213</v>
      </c>
    </row>
    <row r="14" spans="1:11" s="2" customFormat="1" ht="15.6" x14ac:dyDescent="0.35">
      <c r="B14" s="2" t="s">
        <v>13</v>
      </c>
      <c r="C14" s="2" t="s">
        <v>32</v>
      </c>
      <c r="D14" s="4">
        <f>D12+D8</f>
        <v>2916666.66666666</v>
      </c>
      <c r="E14" s="4">
        <f>E12+E8</f>
        <v>3888888.8888888843</v>
      </c>
      <c r="F14" s="4">
        <f>F12+F8</f>
        <v>2951115.485564298</v>
      </c>
      <c r="G14" s="4">
        <f>G12+G8</f>
        <v>2993421.0526315719</v>
      </c>
    </row>
    <row r="15" spans="1:11" s="2" customFormat="1" ht="15.6" x14ac:dyDescent="0.35">
      <c r="B15" s="2" t="s">
        <v>53</v>
      </c>
      <c r="C15" s="2" t="s">
        <v>33</v>
      </c>
      <c r="D15" s="4">
        <f>D16-D9</f>
        <v>13333333.33333328</v>
      </c>
      <c r="E15" s="4">
        <f>E16-E9</f>
        <v>7499999.9999999627</v>
      </c>
      <c r="F15" s="4">
        <f>F16-F9</f>
        <v>12975734.355044648</v>
      </c>
      <c r="G15" s="4">
        <f>G16-G9</f>
        <v>12561983.471074328</v>
      </c>
    </row>
    <row r="16" spans="1:11" s="2" customFormat="1" ht="15.6" x14ac:dyDescent="0.35">
      <c r="B16" s="2" t="s">
        <v>54</v>
      </c>
      <c r="C16" s="2" t="s">
        <v>34</v>
      </c>
      <c r="D16" s="4">
        <f>D10*D14</f>
        <v>23333333.33333328</v>
      </c>
      <c r="E16" s="4">
        <f>E10*E14</f>
        <v>17499999.999999963</v>
      </c>
      <c r="F16" s="4">
        <f>F10*F14</f>
        <v>22975734.355044648</v>
      </c>
      <c r="G16" s="4">
        <f>G10*G14</f>
        <v>22561983.471074328</v>
      </c>
    </row>
    <row r="17" spans="2:9" s="2" customFormat="1" ht="15.6" x14ac:dyDescent="0.35">
      <c r="B17" s="2" t="s">
        <v>45</v>
      </c>
      <c r="C17" s="2" t="s">
        <v>35</v>
      </c>
      <c r="D17" s="5"/>
      <c r="E17" s="5"/>
      <c r="F17" s="4">
        <f>D11+D8</f>
        <v>2916666.66666666</v>
      </c>
      <c r="G17" s="4">
        <f>D11</f>
        <v>1250000</v>
      </c>
    </row>
    <row r="18" spans="2:9" s="2" customFormat="1" x14ac:dyDescent="0.3">
      <c r="B18" s="2" t="s">
        <v>47</v>
      </c>
      <c r="C18" s="2" t="s">
        <v>2</v>
      </c>
      <c r="D18" s="5"/>
      <c r="E18" s="5"/>
      <c r="F18" s="25">
        <f>F35</f>
        <v>0.97318007662835238</v>
      </c>
      <c r="G18" s="25">
        <f>G35</f>
        <v>0.94214876033057859</v>
      </c>
    </row>
    <row r="19" spans="2:9" s="2" customFormat="1" x14ac:dyDescent="0.3">
      <c r="D19" s="5"/>
      <c r="E19" s="5"/>
      <c r="F19" s="7"/>
      <c r="G19" s="7"/>
    </row>
    <row r="20" spans="2:9" s="2" customFormat="1" x14ac:dyDescent="0.3">
      <c r="B20" s="1" t="s">
        <v>17</v>
      </c>
      <c r="D20" s="5"/>
      <c r="E20" s="5"/>
      <c r="F20" s="5"/>
      <c r="G20" s="5"/>
      <c r="I20" s="18"/>
    </row>
    <row r="21" spans="2:9" s="2" customFormat="1" ht="15.6" x14ac:dyDescent="0.35">
      <c r="B21" s="2" t="s">
        <v>24</v>
      </c>
      <c r="C21" s="2" t="s">
        <v>37</v>
      </c>
      <c r="D21" s="4">
        <v>2000000</v>
      </c>
      <c r="E21" s="4">
        <v>2000000</v>
      </c>
      <c r="F21" s="4">
        <v>2000000</v>
      </c>
      <c r="G21" s="4">
        <v>2000000</v>
      </c>
      <c r="I21" s="19"/>
    </row>
    <row r="22" spans="2:9" s="2" customFormat="1" ht="15.6" x14ac:dyDescent="0.35">
      <c r="B22" s="2" t="s">
        <v>50</v>
      </c>
      <c r="C22" s="2" t="s">
        <v>38</v>
      </c>
      <c r="D22" s="24">
        <v>6</v>
      </c>
      <c r="E22" s="21">
        <f>E33</f>
        <v>4.4999999999999956</v>
      </c>
      <c r="F22" s="21">
        <f>F33</f>
        <v>5.9299610894941637</v>
      </c>
      <c r="G22" s="21">
        <f>G33</f>
        <v>5.8461538461538476</v>
      </c>
    </row>
    <row r="23" spans="2:9" s="2" customFormat="1" ht="15.6" x14ac:dyDescent="0.35">
      <c r="B23" s="2" t="s">
        <v>57</v>
      </c>
      <c r="C23" s="2" t="s">
        <v>39</v>
      </c>
      <c r="D23" s="4">
        <f>D21/D22</f>
        <v>333333.33333333331</v>
      </c>
      <c r="E23" s="4">
        <f>E21/E22</f>
        <v>444444.4444444449</v>
      </c>
      <c r="F23" s="4">
        <f>F21/F22</f>
        <v>337270.34120734909</v>
      </c>
      <c r="G23" s="4">
        <f>G21/G22</f>
        <v>342105.26315789466</v>
      </c>
    </row>
    <row r="24" spans="2:9" s="2" customFormat="1" ht="15.6" x14ac:dyDescent="0.35">
      <c r="B24" s="2" t="s">
        <v>58</v>
      </c>
      <c r="C24" s="2" t="s">
        <v>49</v>
      </c>
      <c r="D24" s="4">
        <f>D23+D14</f>
        <v>3249999.9999999935</v>
      </c>
      <c r="E24" s="4">
        <f>E23+E14</f>
        <v>4333333.3333333293</v>
      </c>
      <c r="F24" s="4">
        <f>F23+F14</f>
        <v>3288385.8267716472</v>
      </c>
      <c r="G24" s="4">
        <f>G23+G14</f>
        <v>3335526.3157894667</v>
      </c>
    </row>
    <row r="25" spans="2:9" s="2" customFormat="1" ht="15.6" x14ac:dyDescent="0.35">
      <c r="B25" s="2" t="s">
        <v>53</v>
      </c>
      <c r="C25" s="2" t="s">
        <v>33</v>
      </c>
      <c r="D25" s="4">
        <f>D26-D21</f>
        <v>17499999.999999963</v>
      </c>
      <c r="E25" s="4">
        <f>E26-E21</f>
        <v>17499999.999999963</v>
      </c>
      <c r="F25" s="4">
        <f>F26-F21</f>
        <v>17499999.999999963</v>
      </c>
      <c r="G25" s="4">
        <f>G26-G21</f>
        <v>17499999.999999963</v>
      </c>
    </row>
    <row r="26" spans="2:9" s="2" customFormat="1" ht="15.6" x14ac:dyDescent="0.35">
      <c r="B26" s="2" t="s">
        <v>54</v>
      </c>
      <c r="C26" s="2" t="s">
        <v>34</v>
      </c>
      <c r="D26" s="4">
        <f>D24*D22</f>
        <v>19499999.999999963</v>
      </c>
      <c r="E26" s="4">
        <f>D26</f>
        <v>19499999.999999963</v>
      </c>
      <c r="F26" s="4">
        <f>D26</f>
        <v>19499999.999999963</v>
      </c>
      <c r="G26" s="4">
        <f>D26</f>
        <v>19499999.999999963</v>
      </c>
    </row>
    <row r="27" spans="2:9" s="2" customFormat="1" ht="15.6" x14ac:dyDescent="0.35">
      <c r="B27" s="2" t="s">
        <v>59</v>
      </c>
      <c r="C27" s="2" t="s">
        <v>40</v>
      </c>
      <c r="D27" s="25">
        <f>D8/D24</f>
        <v>0.51282051282051178</v>
      </c>
      <c r="E27" s="25">
        <f>E8/E24</f>
        <v>0.38461538461538342</v>
      </c>
      <c r="F27" s="25">
        <f>F8/F24</f>
        <v>0.50683428115334628</v>
      </c>
      <c r="G27" s="25">
        <f>G8/G24</f>
        <v>0.49967126890203717</v>
      </c>
    </row>
    <row r="28" spans="2:9" s="2" customFormat="1" ht="15.6" x14ac:dyDescent="0.35">
      <c r="B28" s="2" t="s">
        <v>60</v>
      </c>
      <c r="C28" s="2" t="s">
        <v>41</v>
      </c>
      <c r="D28" s="25">
        <f>D11/D24</f>
        <v>0.38461538461538541</v>
      </c>
      <c r="E28" s="25">
        <f>E12/E24</f>
        <v>0.51282051282051377</v>
      </c>
      <c r="F28" s="25">
        <f>F12/F24</f>
        <v>0.39060161628255097</v>
      </c>
      <c r="G28" s="25">
        <f>G12/G24</f>
        <v>0.39776462853386008</v>
      </c>
    </row>
    <row r="29" spans="2:9" s="2" customFormat="1" ht="15.6" x14ac:dyDescent="0.35">
      <c r="B29" s="2" t="s">
        <v>61</v>
      </c>
      <c r="C29" s="2" t="s">
        <v>42</v>
      </c>
      <c r="D29" s="25">
        <f>D23/D24</f>
        <v>0.10256410256410277</v>
      </c>
      <c r="E29" s="25">
        <f>E23/E24</f>
        <v>0.10256410256410277</v>
      </c>
      <c r="F29" s="25">
        <f>F23/F24</f>
        <v>0.10256410256410277</v>
      </c>
      <c r="G29" s="25">
        <f>G23/G24</f>
        <v>0.10256410256410275</v>
      </c>
    </row>
    <row r="30" spans="2:9" s="2" customFormat="1" x14ac:dyDescent="0.3"/>
    <row r="31" spans="2:9" s="2" customFormat="1" x14ac:dyDescent="0.3">
      <c r="B31" s="15" t="s">
        <v>55</v>
      </c>
      <c r="D31" s="7" t="s">
        <v>1</v>
      </c>
      <c r="E31" s="7" t="s">
        <v>1</v>
      </c>
    </row>
    <row r="32" spans="2:9" s="2" customFormat="1" x14ac:dyDescent="0.3">
      <c r="B32" s="2" t="s">
        <v>18</v>
      </c>
      <c r="F32" s="20">
        <f>($D10*F17+F21)/F9</f>
        <v>2.5333333333333279</v>
      </c>
      <c r="G32" s="20">
        <f>($D10*G17+G21)/G9</f>
        <v>1.2</v>
      </c>
    </row>
    <row r="33" spans="1:7" s="2" customFormat="1" ht="15.6" x14ac:dyDescent="0.35">
      <c r="B33" s="2" t="s">
        <v>38</v>
      </c>
      <c r="E33" s="6">
        <f>(E25-E9)/E8</f>
        <v>4.4999999999999956</v>
      </c>
      <c r="F33" s="6">
        <f>(F32*F25-F21)/(F32*F8+F17)</f>
        <v>5.9299610894941637</v>
      </c>
      <c r="G33" s="6">
        <f>(G32*G25-G21)/(G32*G8+G17)</f>
        <v>5.8461538461538476</v>
      </c>
    </row>
    <row r="34" spans="1:7" s="2" customFormat="1" ht="15.6" x14ac:dyDescent="0.35">
      <c r="B34" s="2" t="s">
        <v>56</v>
      </c>
      <c r="E34" s="6">
        <f>E33</f>
        <v>4.4999999999999956</v>
      </c>
      <c r="F34" s="6">
        <f>($D10*F17+F21)/(F17+F21/F33)</f>
        <v>7.785440613026819</v>
      </c>
      <c r="G34" s="6">
        <f>($D10*G17+G21)/(G17+G21/G33)</f>
        <v>7.5371900826446288</v>
      </c>
    </row>
    <row r="35" spans="1:7" s="2" customFormat="1" x14ac:dyDescent="0.3">
      <c r="B35" s="2" t="s">
        <v>16</v>
      </c>
      <c r="F35" s="25">
        <f>F34/$D10</f>
        <v>0.97318007662835238</v>
      </c>
      <c r="G35" s="25">
        <f>G34/$D10</f>
        <v>0.94214876033057859</v>
      </c>
    </row>
    <row r="36" spans="1:7" s="2" customFormat="1" x14ac:dyDescent="0.3">
      <c r="F36" s="2" t="s">
        <v>1</v>
      </c>
    </row>
    <row r="37" spans="1:7" s="2" customFormat="1" x14ac:dyDescent="0.3">
      <c r="A37" s="15" t="s">
        <v>62</v>
      </c>
      <c r="B37" s="15" t="s">
        <v>66</v>
      </c>
    </row>
    <row r="38" spans="1:7" s="2" customFormat="1" x14ac:dyDescent="0.3">
      <c r="A38" s="2" t="s">
        <v>65</v>
      </c>
      <c r="B38" s="2" t="s">
        <v>67</v>
      </c>
      <c r="F38" s="2" t="s">
        <v>1</v>
      </c>
    </row>
    <row r="39" spans="1:7" s="2" customFormat="1" ht="16.8" x14ac:dyDescent="0.35">
      <c r="A39" s="2" t="s">
        <v>64</v>
      </c>
      <c r="B39" s="2" t="s">
        <v>68</v>
      </c>
    </row>
    <row r="40" spans="1:7" s="2" customFormat="1" ht="16.8" x14ac:dyDescent="0.35">
      <c r="A40" s="2" t="s">
        <v>63</v>
      </c>
      <c r="B40" s="2" t="s">
        <v>76</v>
      </c>
    </row>
    <row r="41" spans="1:7" s="2" customFormat="1" x14ac:dyDescent="0.3">
      <c r="B41" s="2" t="s">
        <v>69</v>
      </c>
    </row>
    <row r="42" spans="1:7" s="2" customFormat="1" ht="16.8" x14ac:dyDescent="0.35">
      <c r="B42" s="2" t="s">
        <v>75</v>
      </c>
    </row>
    <row r="43" spans="1:7" s="2" customFormat="1" ht="15.6" x14ac:dyDescent="0.35">
      <c r="B43" s="2" t="s">
        <v>77</v>
      </c>
    </row>
    <row r="44" spans="1:7" s="2" customFormat="1" ht="15.6" x14ac:dyDescent="0.35">
      <c r="B44" s="2" t="s">
        <v>78</v>
      </c>
    </row>
    <row r="45" spans="1:7" s="2" customFormat="1" ht="15.6" x14ac:dyDescent="0.35">
      <c r="B45" s="2" t="s">
        <v>70</v>
      </c>
    </row>
    <row r="46" spans="1:7" s="2" customFormat="1" x14ac:dyDescent="0.3"/>
    <row r="47" spans="1:7" s="2" customFormat="1" x14ac:dyDescent="0.3">
      <c r="B47" s="15" t="s">
        <v>71</v>
      </c>
      <c r="D47" s="15"/>
    </row>
    <row r="48" spans="1:7" s="2" customFormat="1" x14ac:dyDescent="0.3">
      <c r="B48" s="2" t="s">
        <v>73</v>
      </c>
    </row>
    <row r="49" spans="2:2" s="2" customFormat="1" ht="16.8" x14ac:dyDescent="0.35">
      <c r="B49" s="2" t="s">
        <v>72</v>
      </c>
    </row>
    <row r="50" spans="2:2" s="2" customFormat="1" x14ac:dyDescent="0.3">
      <c r="B50" s="2" t="s">
        <v>74</v>
      </c>
    </row>
    <row r="51" spans="2:2" s="2" customFormat="1" ht="16.8" x14ac:dyDescent="0.35">
      <c r="B51" s="2" t="s">
        <v>75</v>
      </c>
    </row>
    <row r="52" spans="2:2" s="2" customFormat="1" ht="15.6" x14ac:dyDescent="0.35">
      <c r="B52" s="2" t="s">
        <v>79</v>
      </c>
    </row>
    <row r="53" spans="2:2" s="2" customFormat="1" ht="15.6" x14ac:dyDescent="0.35">
      <c r="B53" s="2" t="s">
        <v>80</v>
      </c>
    </row>
    <row r="54" spans="2:2" s="2" customFormat="1" ht="15.6" x14ac:dyDescent="0.35">
      <c r="B54" s="2" t="s">
        <v>81</v>
      </c>
    </row>
    <row r="55" spans="2:2" s="2" customFormat="1" ht="15.6" x14ac:dyDescent="0.35">
      <c r="B55" s="2" t="s">
        <v>82</v>
      </c>
    </row>
    <row r="56" spans="2:2" s="2" customFormat="1" ht="15.6" x14ac:dyDescent="0.35">
      <c r="B56" s="2" t="s">
        <v>83</v>
      </c>
    </row>
    <row r="57" spans="2:2" s="2" customFormat="1" ht="15.6" x14ac:dyDescent="0.35">
      <c r="B57" s="2" t="s">
        <v>84</v>
      </c>
    </row>
    <row r="58" spans="2:2" s="2" customFormat="1" ht="15.6" x14ac:dyDescent="0.35">
      <c r="B58" s="2" t="s">
        <v>85</v>
      </c>
    </row>
    <row r="59" spans="2:2" s="2" customFormat="1" ht="15.6" x14ac:dyDescent="0.35">
      <c r="B59" s="2" t="s">
        <v>86</v>
      </c>
    </row>
    <row r="60" spans="2:2" s="2" customFormat="1" x14ac:dyDescent="0.3"/>
    <row r="61" spans="2:2" s="2" customFormat="1" x14ac:dyDescent="0.3"/>
    <row r="62" spans="2:2" s="2" customFormat="1" x14ac:dyDescent="0.3"/>
    <row r="63" spans="2:2" s="2" customFormat="1" x14ac:dyDescent="0.3"/>
    <row r="64" spans="2:2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</sheetData>
  <mergeCells count="1"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Copyright</vt:lpstr>
      <vt:lpstr>Anti Dilution Clauses</vt:lpstr>
      <vt:lpstr>Anti Dilution Clauses- reaction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2020-07-08T13:28:03Z</dcterms:created>
  <dcterms:modified xsi:type="dcterms:W3CDTF">2021-11-12T14:16:48Z</dcterms:modified>
</cp:coreProperties>
</file>