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im\Dropbox\FEF-Website\Copy\Courseware\"/>
    </mc:Choice>
  </mc:AlternateContent>
  <bookViews>
    <workbookView xWindow="0" yWindow="0" windowWidth="23040" windowHeight="9192"/>
  </bookViews>
  <sheets>
    <sheet name="Copyright" sheetId="3" r:id="rId1"/>
    <sheet name="Preferred" sheetId="4" r:id="rId2"/>
    <sheet name="Participating Preferred" sheetId="2" r:id="rId3"/>
    <sheet name="Particip. Preferred with cap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5" l="1"/>
  <c r="C23" i="5" s="1"/>
  <c r="C18" i="5"/>
  <c r="C19" i="5" s="1"/>
  <c r="C20" i="5" s="1"/>
  <c r="C21" i="5" s="1"/>
  <c r="C17" i="5"/>
  <c r="G24" i="5" s="1"/>
  <c r="C22" i="4"/>
  <c r="C23" i="4" s="1"/>
  <c r="G24" i="4" s="1"/>
  <c r="C18" i="4"/>
  <c r="C19" i="4" s="1"/>
  <c r="C20" i="4" s="1"/>
  <c r="C21" i="4" s="1"/>
  <c r="C17" i="4"/>
  <c r="H16" i="4" s="1"/>
  <c r="G16" i="4"/>
  <c r="J16" i="4" s="1"/>
  <c r="F16" i="5" l="1"/>
  <c r="C24" i="5"/>
  <c r="F24" i="5"/>
  <c r="I24" i="5" s="1"/>
  <c r="F23" i="5"/>
  <c r="F22" i="5"/>
  <c r="F21" i="5"/>
  <c r="I21" i="5" s="1"/>
  <c r="I22" i="5" s="1"/>
  <c r="I23" i="5" s="1"/>
  <c r="F20" i="5"/>
  <c r="I20" i="5" s="1"/>
  <c r="F19" i="5"/>
  <c r="I19" i="5" s="1"/>
  <c r="F18" i="5"/>
  <c r="I18" i="5" s="1"/>
  <c r="F17" i="5"/>
  <c r="G16" i="5"/>
  <c r="G17" i="5"/>
  <c r="G18" i="5"/>
  <c r="G19" i="5"/>
  <c r="G20" i="5"/>
  <c r="G21" i="5"/>
  <c r="G22" i="5"/>
  <c r="G23" i="5"/>
  <c r="H18" i="4"/>
  <c r="H19" i="4"/>
  <c r="H17" i="4"/>
  <c r="G23" i="4"/>
  <c r="G22" i="4"/>
  <c r="G21" i="4"/>
  <c r="G20" i="4"/>
  <c r="G19" i="4"/>
  <c r="G18" i="4"/>
  <c r="G17" i="4"/>
  <c r="C24" i="4"/>
  <c r="H20" i="4"/>
  <c r="H21" i="4"/>
  <c r="H22" i="4"/>
  <c r="H23" i="4"/>
  <c r="H24" i="4"/>
  <c r="J24" i="4" s="1"/>
  <c r="J18" i="4" l="1"/>
  <c r="J20" i="5"/>
  <c r="K20" i="5" s="1"/>
  <c r="M20" i="5" s="1"/>
  <c r="J19" i="5"/>
  <c r="K19" i="5" s="1"/>
  <c r="M19" i="5" s="1"/>
  <c r="J24" i="5"/>
  <c r="K24" i="5" s="1"/>
  <c r="M24" i="5" s="1"/>
  <c r="I17" i="5"/>
  <c r="J17" i="5" s="1"/>
  <c r="K17" i="5" s="1"/>
  <c r="M17" i="5" s="1"/>
  <c r="J18" i="5"/>
  <c r="K18" i="5" s="1"/>
  <c r="M18" i="5" s="1"/>
  <c r="I16" i="5"/>
  <c r="J16" i="5" s="1"/>
  <c r="K16" i="5"/>
  <c r="J20" i="4"/>
  <c r="J21" i="4"/>
  <c r="J22" i="4"/>
  <c r="J17" i="4"/>
  <c r="J19" i="4"/>
  <c r="J23" i="4"/>
  <c r="K16" i="4"/>
  <c r="L16" i="4"/>
  <c r="L24" i="4"/>
  <c r="K24" i="4"/>
  <c r="L19" i="5" l="1"/>
  <c r="L17" i="5"/>
  <c r="L20" i="5"/>
  <c r="L16" i="5"/>
  <c r="M16" i="5"/>
  <c r="L18" i="5"/>
  <c r="L24" i="5"/>
  <c r="J22" i="5"/>
  <c r="K22" i="5" s="1"/>
  <c r="M22" i="5" s="1"/>
  <c r="J21" i="5"/>
  <c r="K21" i="5" s="1"/>
  <c r="M21" i="5" s="1"/>
  <c r="L20" i="4"/>
  <c r="K20" i="4"/>
  <c r="K17" i="4"/>
  <c r="L17" i="4"/>
  <c r="L18" i="4"/>
  <c r="K18" i="4"/>
  <c r="L19" i="4"/>
  <c r="K19" i="4"/>
  <c r="L21" i="4"/>
  <c r="K21" i="4"/>
  <c r="L21" i="5" l="1"/>
  <c r="L22" i="5"/>
  <c r="J23" i="5"/>
  <c r="K23" i="5" s="1"/>
  <c r="M23" i="5" s="1"/>
  <c r="L22" i="4"/>
  <c r="K22" i="4"/>
  <c r="L23" i="4"/>
  <c r="K23" i="4"/>
  <c r="L23" i="5" l="1"/>
  <c r="C17" i="2" l="1"/>
  <c r="C18" i="2" s="1"/>
  <c r="C19" i="2" s="1"/>
  <c r="C20" i="2" l="1"/>
  <c r="C21" i="2"/>
  <c r="C22" i="2" s="1"/>
  <c r="C16" i="2"/>
  <c r="F23" i="2" l="1"/>
  <c r="G23" i="2" s="1"/>
  <c r="F15" i="2"/>
  <c r="F22" i="2"/>
  <c r="G22" i="2" s="1"/>
  <c r="F19" i="2"/>
  <c r="G19" i="2" s="1"/>
  <c r="H19" i="2" s="1"/>
  <c r="I19" i="2" s="1"/>
  <c r="F17" i="2"/>
  <c r="F21" i="2"/>
  <c r="G21" i="2" s="1"/>
  <c r="F20" i="2"/>
  <c r="F18" i="2"/>
  <c r="F16" i="2"/>
  <c r="G16" i="2" s="1"/>
  <c r="H23" i="2"/>
  <c r="I23" i="2" s="1"/>
  <c r="J23" i="2" l="1"/>
  <c r="K23" i="2"/>
  <c r="J19" i="2"/>
  <c r="K19" i="2"/>
  <c r="I15" i="2"/>
  <c r="K15" i="2" s="1"/>
  <c r="G15" i="2"/>
  <c r="H15" i="2" s="1"/>
  <c r="G20" i="2"/>
  <c r="H16" i="2"/>
  <c r="I16" i="2" s="1"/>
  <c r="K16" i="2" s="1"/>
  <c r="G18" i="2"/>
  <c r="H18" i="2" s="1"/>
  <c r="I18" i="2" s="1"/>
  <c r="G17" i="2"/>
  <c r="H17" i="2" s="1"/>
  <c r="I17" i="2" s="1"/>
  <c r="J15" i="2" l="1"/>
  <c r="J17" i="2"/>
  <c r="K17" i="2"/>
  <c r="K18" i="2"/>
  <c r="J18" i="2"/>
  <c r="H21" i="2"/>
  <c r="I21" i="2" s="1"/>
  <c r="H20" i="2"/>
  <c r="I20" i="2" s="1"/>
  <c r="J16" i="2"/>
  <c r="J20" i="2" l="1"/>
  <c r="K20" i="2"/>
  <c r="J21" i="2"/>
  <c r="K21" i="2"/>
  <c r="H22" i="2"/>
  <c r="I22" i="2" s="1"/>
  <c r="K22" i="2" l="1"/>
  <c r="J22" i="2"/>
</calcChain>
</file>

<file path=xl/sharedStrings.xml><?xml version="1.0" encoding="utf-8"?>
<sst xmlns="http://schemas.openxmlformats.org/spreadsheetml/2006/main" count="194" uniqueCount="70">
  <si>
    <t>Variable</t>
  </si>
  <si>
    <t>Notation</t>
  </si>
  <si>
    <t>Conversion attractive?</t>
  </si>
  <si>
    <t>Common shares</t>
  </si>
  <si>
    <t>No</t>
  </si>
  <si>
    <t>Preferred shares</t>
  </si>
  <si>
    <t>P</t>
  </si>
  <si>
    <t>I</t>
  </si>
  <si>
    <t>Yes</t>
  </si>
  <si>
    <t>T</t>
  </si>
  <si>
    <t>Dividend rate</t>
  </si>
  <si>
    <t>DR</t>
  </si>
  <si>
    <t>TD</t>
  </si>
  <si>
    <t>PT</t>
  </si>
  <si>
    <t>Preferred terms (PT) ($)</t>
  </si>
  <si>
    <t>Equity value after preferred terms (X-PT) ($)</t>
  </si>
  <si>
    <t>Explanation</t>
  </si>
  <si>
    <t>PT only</t>
  </si>
  <si>
    <t>Double dip</t>
  </si>
  <si>
    <t>At Cap</t>
  </si>
  <si>
    <t>Cap binding</t>
  </si>
  <si>
    <t>Common</t>
  </si>
  <si>
    <t>Ownership fraction  of preferred shares</t>
  </si>
  <si>
    <t>© 2020 Marco Da Rin and Thomas Hellmann</t>
  </si>
  <si>
    <t>Fundamentals of Entrepreneurial Finance</t>
  </si>
  <si>
    <t>Chapter 06</t>
  </si>
  <si>
    <t>Convertible Stock</t>
  </si>
  <si>
    <t>g</t>
  </si>
  <si>
    <t>Assumptions</t>
  </si>
  <si>
    <t>Investment ($)</t>
  </si>
  <si>
    <t>Time to exit (years)</t>
  </si>
  <si>
    <t>Pre-money valuation ($)</t>
  </si>
  <si>
    <t>Post-money valuation ($)</t>
  </si>
  <si>
    <t>Price per share ($)</t>
  </si>
  <si>
    <t>Entrepreneur's ownership</t>
  </si>
  <si>
    <t>Investor's ownership</t>
  </si>
  <si>
    <t xml:space="preserve">Variable </t>
  </si>
  <si>
    <t xml:space="preserve"> </t>
  </si>
  <si>
    <t>Value</t>
  </si>
  <si>
    <t>Preferred Terms  ($)</t>
  </si>
  <si>
    <t>Total Dividends  ($)</t>
  </si>
  <si>
    <t>Total shares</t>
  </si>
  <si>
    <t>Exit value upon conversion ($)</t>
  </si>
  <si>
    <t>Indifferent</t>
  </si>
  <si>
    <t>Cash flow to common shares ($)</t>
  </si>
  <si>
    <t>Exit value, X ($)</t>
  </si>
  <si>
    <t>Cash flow to preferred shares ($)</t>
  </si>
  <si>
    <t>Conversion threshold ($), preferred</t>
  </si>
  <si>
    <t>Conversion threshold ($), participating</t>
  </si>
  <si>
    <t>Value                  (with formula)</t>
  </si>
  <si>
    <t>Conversion (with participating) attractive?</t>
  </si>
  <si>
    <t>not converted</t>
  </si>
  <si>
    <t>converted</t>
  </si>
  <si>
    <t>Cap to participating ($)</t>
  </si>
  <si>
    <t>Exit value to preferred shares upon conversion ($)</t>
  </si>
  <si>
    <t>Conversion to common</t>
  </si>
  <si>
    <t>green background = input cells (from which formulas derive results)</t>
  </si>
  <si>
    <t>(this table replicates and extends the Table in WorkHorse Box 6.2 in the book)</t>
  </si>
  <si>
    <t>(this table replicates and extends the Table in WorkHorse Box 6.3 in the book)</t>
  </si>
  <si>
    <r>
      <t>V</t>
    </r>
    <r>
      <rPr>
        <vertAlign val="subscript"/>
        <sz val="12"/>
        <color theme="1"/>
        <rFont val="Calibri"/>
        <family val="2"/>
        <scheme val="minor"/>
      </rPr>
      <t>POST</t>
    </r>
  </si>
  <si>
    <r>
      <t>S</t>
    </r>
    <r>
      <rPr>
        <vertAlign val="subscript"/>
        <sz val="12"/>
        <color theme="1"/>
        <rFont val="Calibri"/>
        <family val="2"/>
        <scheme val="minor"/>
      </rPr>
      <t>PRE</t>
    </r>
  </si>
  <si>
    <r>
      <t>F</t>
    </r>
    <r>
      <rPr>
        <vertAlign val="subscript"/>
        <sz val="12"/>
        <color theme="1"/>
        <rFont val="Calibri"/>
        <family val="2"/>
        <scheme val="minor"/>
      </rPr>
      <t>INV</t>
    </r>
  </si>
  <si>
    <r>
      <t>V</t>
    </r>
    <r>
      <rPr>
        <vertAlign val="subscript"/>
        <sz val="12"/>
        <color theme="1"/>
        <rFont val="Calibri"/>
        <family val="2"/>
        <scheme val="minor"/>
      </rPr>
      <t>PRE</t>
    </r>
  </si>
  <si>
    <r>
      <t>F</t>
    </r>
    <r>
      <rPr>
        <vertAlign val="subscript"/>
        <sz val="12"/>
        <color theme="1"/>
        <rFont val="Calibri"/>
        <family val="2"/>
        <scheme val="minor"/>
      </rPr>
      <t>PRE</t>
    </r>
  </si>
  <si>
    <r>
      <t>S</t>
    </r>
    <r>
      <rPr>
        <vertAlign val="subscript"/>
        <sz val="12"/>
        <color theme="1"/>
        <rFont val="Calibri"/>
        <family val="2"/>
        <scheme val="minor"/>
      </rPr>
      <t>POST</t>
    </r>
  </si>
  <si>
    <r>
      <t>S</t>
    </r>
    <r>
      <rPr>
        <vertAlign val="subscript"/>
        <sz val="12"/>
        <color theme="1"/>
        <rFont val="Calibri"/>
        <family val="2"/>
        <scheme val="minor"/>
      </rPr>
      <t>INV</t>
    </r>
  </si>
  <si>
    <r>
      <t>X=PT/F</t>
    </r>
    <r>
      <rPr>
        <vertAlign val="subscript"/>
        <sz val="12"/>
        <color theme="1"/>
        <rFont val="Calibri"/>
        <family val="2"/>
        <scheme val="minor"/>
      </rPr>
      <t>INV</t>
    </r>
  </si>
  <si>
    <r>
      <t>Investor share of equity value (F</t>
    </r>
    <r>
      <rPr>
        <i/>
        <vertAlign val="subscript"/>
        <sz val="12"/>
        <color theme="1"/>
        <rFont val="Calibri"/>
        <family val="2"/>
        <scheme val="minor"/>
      </rPr>
      <t>INV</t>
    </r>
    <r>
      <rPr>
        <i/>
        <sz val="12"/>
        <color theme="1"/>
        <rFont val="Calibri"/>
        <family val="2"/>
        <scheme val="minor"/>
      </rPr>
      <t>*(X-PT)) ($)</t>
    </r>
  </si>
  <si>
    <r>
      <t>X</t>
    </r>
    <r>
      <rPr>
        <vertAlign val="superscript"/>
        <sz val="12"/>
        <color theme="1"/>
        <rFont val="Calibri"/>
        <family val="2"/>
        <scheme val="minor"/>
      </rPr>
      <t>COM</t>
    </r>
  </si>
  <si>
    <r>
      <t>X</t>
    </r>
    <r>
      <rPr>
        <vertAlign val="superscript"/>
        <sz val="12"/>
        <color theme="1"/>
        <rFont val="Calibri"/>
        <family val="2"/>
        <scheme val="minor"/>
      </rPr>
      <t>CAP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</si>
</sst>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i/>
      <vertAlign val="subscript"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3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right" vertical="center"/>
    </xf>
    <xf numFmtId="9" fontId="1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lef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3" fontId="4" fillId="2" borderId="0" xfId="0" applyNumberFormat="1" applyFont="1" applyFill="1"/>
    <xf numFmtId="0" fontId="4" fillId="2" borderId="0" xfId="0" applyFont="1" applyFill="1"/>
    <xf numFmtId="9" fontId="4" fillId="2" borderId="0" xfId="0" applyNumberFormat="1" applyFont="1" applyFill="1"/>
    <xf numFmtId="4" fontId="4" fillId="2" borderId="0" xfId="0" applyNumberFormat="1" applyFont="1" applyFill="1"/>
    <xf numFmtId="4" fontId="4" fillId="0" borderId="0" xfId="0" applyNumberFormat="1" applyFont="1"/>
    <xf numFmtId="0" fontId="5" fillId="0" borderId="0" xfId="0" applyFont="1" applyAlignment="1"/>
    <xf numFmtId="0" fontId="5" fillId="0" borderId="0" xfId="0" applyFont="1" applyAlignment="1">
      <alignment horizontal="center" wrapText="1"/>
    </xf>
    <xf numFmtId="0" fontId="4" fillId="0" borderId="0" xfId="0" applyFont="1" applyAlignment="1"/>
    <xf numFmtId="0" fontId="5" fillId="0" borderId="1" xfId="0" applyFont="1" applyBorder="1" applyAlignment="1">
      <alignment horizontal="center" wrapText="1"/>
    </xf>
    <xf numFmtId="3" fontId="4" fillId="2" borderId="0" xfId="0" applyNumberFormat="1" applyFont="1" applyFill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9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left" vertical="center"/>
    </xf>
    <xf numFmtId="9" fontId="4" fillId="0" borderId="0" xfId="0" applyNumberFormat="1" applyFont="1"/>
    <xf numFmtId="3" fontId="4" fillId="0" borderId="0" xfId="0" applyNumberFormat="1" applyFont="1"/>
    <xf numFmtId="0" fontId="5" fillId="0" borderId="1" xfId="0" applyFont="1" applyBorder="1" applyAlignment="1"/>
    <xf numFmtId="0" fontId="4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tabSelected="1" workbookViewId="0">
      <selection activeCell="C16" sqref="C16"/>
    </sheetView>
  </sheetViews>
  <sheetFormatPr defaultRowHeight="14.4" x14ac:dyDescent="0.3"/>
  <sheetData>
    <row r="2" spans="1:1" ht="16.8" customHeight="1" x14ac:dyDescent="0.3"/>
    <row r="3" spans="1:1" ht="18" x14ac:dyDescent="0.35">
      <c r="A3" s="3" t="s">
        <v>23</v>
      </c>
    </row>
    <row r="4" spans="1:1" ht="18" x14ac:dyDescent="0.35">
      <c r="A4" s="3" t="s">
        <v>24</v>
      </c>
    </row>
    <row r="5" spans="1:1" ht="18" x14ac:dyDescent="0.35">
      <c r="A5" s="3" t="s">
        <v>25</v>
      </c>
    </row>
    <row r="6" spans="1:1" ht="18" x14ac:dyDescent="0.35">
      <c r="A6" s="3" t="s">
        <v>26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A4" workbookViewId="0">
      <selection activeCell="E12" sqref="E12"/>
    </sheetView>
  </sheetViews>
  <sheetFormatPr defaultColWidth="10.88671875" defaultRowHeight="14.4" x14ac:dyDescent="0.3"/>
  <cols>
    <col min="1" max="1" width="32.33203125" bestFit="1" customWidth="1"/>
    <col min="2" max="2" width="8.77734375" bestFit="1" customWidth="1"/>
    <col min="3" max="3" width="13.21875" customWidth="1"/>
    <col min="4" max="4" width="5" customWidth="1"/>
    <col min="5" max="5" width="12" style="2" bestFit="1" customWidth="1"/>
    <col min="6" max="6" width="12.109375" style="2" customWidth="1"/>
    <col min="7" max="7" width="14" style="2" customWidth="1"/>
    <col min="8" max="8" width="15" style="2" customWidth="1"/>
    <col min="9" max="9" width="17" style="2" bestFit="1" customWidth="1"/>
    <col min="10" max="10" width="19.21875" style="2" customWidth="1"/>
    <col min="11" max="11" width="18.88671875" style="2" customWidth="1"/>
    <col min="12" max="12" width="19.21875" style="2" customWidth="1"/>
    <col min="13" max="13" width="12.44140625" bestFit="1" customWidth="1"/>
  </cols>
  <sheetData>
    <row r="1" spans="1:16" s="5" customFormat="1" ht="18" x14ac:dyDescent="0.35">
      <c r="A1" s="10" t="s">
        <v>26</v>
      </c>
      <c r="E1" s="11"/>
      <c r="F1" s="11"/>
      <c r="G1" s="11"/>
      <c r="H1" s="11"/>
      <c r="I1" s="11"/>
      <c r="J1" s="11"/>
    </row>
    <row r="2" spans="1:16" s="5" customFormat="1" ht="18" x14ac:dyDescent="0.35">
      <c r="A2" s="10" t="s">
        <v>57</v>
      </c>
      <c r="E2" s="11"/>
      <c r="F2" s="11"/>
      <c r="G2" s="11"/>
      <c r="H2" s="11"/>
      <c r="I2" s="11"/>
      <c r="J2" s="11"/>
    </row>
    <row r="3" spans="1:16" s="14" customFormat="1" ht="15.6" x14ac:dyDescent="0.3">
      <c r="A3" s="12" t="s">
        <v>56</v>
      </c>
      <c r="B3" s="13"/>
      <c r="C3" s="13"/>
      <c r="E3" s="15"/>
      <c r="F3" s="15"/>
      <c r="G3" s="15"/>
      <c r="H3" s="15"/>
      <c r="I3" s="15"/>
      <c r="J3" s="15"/>
    </row>
    <row r="4" spans="1:16" s="16" customFormat="1" ht="15.6" x14ac:dyDescent="0.3">
      <c r="E4" s="17"/>
      <c r="F4" s="17"/>
      <c r="G4" s="17"/>
      <c r="H4" s="17"/>
      <c r="I4" s="17"/>
      <c r="J4" s="17"/>
      <c r="K4" s="17"/>
      <c r="L4" s="17"/>
    </row>
    <row r="5" spans="1:16" s="16" customFormat="1" ht="15.6" x14ac:dyDescent="0.3">
      <c r="A5" s="18" t="s">
        <v>28</v>
      </c>
      <c r="B5" s="18" t="s">
        <v>37</v>
      </c>
      <c r="C5" s="18"/>
      <c r="D5" s="18"/>
      <c r="E5" s="19"/>
      <c r="F5" s="19"/>
      <c r="G5" s="19"/>
      <c r="H5" s="19"/>
      <c r="I5" s="19"/>
      <c r="J5" s="19"/>
      <c r="K5" s="19"/>
      <c r="L5" s="19"/>
      <c r="M5" s="14"/>
      <c r="N5" s="14"/>
      <c r="O5" s="14"/>
      <c r="P5" s="14"/>
    </row>
    <row r="6" spans="1:16" s="16" customFormat="1" ht="15.6" x14ac:dyDescent="0.3">
      <c r="A6" s="20" t="s">
        <v>36</v>
      </c>
      <c r="B6" s="21" t="s">
        <v>1</v>
      </c>
      <c r="C6" s="21" t="s">
        <v>38</v>
      </c>
      <c r="E6" s="19"/>
      <c r="F6" s="19"/>
      <c r="G6" s="19"/>
      <c r="H6" s="19"/>
      <c r="I6" s="19"/>
      <c r="J6" s="19"/>
      <c r="K6" s="19"/>
      <c r="L6" s="19"/>
      <c r="M6" s="14"/>
      <c r="N6" s="14"/>
      <c r="O6" s="14"/>
      <c r="P6" s="14"/>
    </row>
    <row r="7" spans="1:16" s="16" customFormat="1" ht="15.6" x14ac:dyDescent="0.3">
      <c r="E7" s="19"/>
      <c r="F7" s="19"/>
      <c r="G7" s="19"/>
      <c r="H7" s="19"/>
      <c r="I7" s="19"/>
      <c r="J7" s="19"/>
      <c r="K7" s="19"/>
      <c r="L7" s="19"/>
      <c r="M7" s="14"/>
      <c r="N7" s="14"/>
      <c r="O7" s="14"/>
      <c r="P7" s="14"/>
    </row>
    <row r="8" spans="1:16" s="16" customFormat="1" ht="15.6" x14ac:dyDescent="0.3">
      <c r="A8" s="16" t="s">
        <v>29</v>
      </c>
      <c r="B8" s="16" t="s">
        <v>7</v>
      </c>
      <c r="C8" s="22">
        <v>2000000</v>
      </c>
      <c r="E8" s="17"/>
      <c r="F8" s="17"/>
      <c r="G8" s="17"/>
      <c r="H8" s="17"/>
      <c r="I8" s="17"/>
      <c r="J8" s="17"/>
      <c r="K8" s="17"/>
      <c r="L8" s="17"/>
    </row>
    <row r="9" spans="1:16" s="16" customFormat="1" ht="15.6" x14ac:dyDescent="0.3">
      <c r="A9" s="16" t="s">
        <v>30</v>
      </c>
      <c r="B9" s="16" t="s">
        <v>9</v>
      </c>
      <c r="C9" s="23">
        <v>1</v>
      </c>
      <c r="E9" s="17"/>
      <c r="F9" s="17"/>
      <c r="G9" s="17"/>
      <c r="H9" s="17"/>
      <c r="I9" s="17"/>
      <c r="J9" s="17"/>
      <c r="K9" s="17"/>
      <c r="L9" s="17"/>
    </row>
    <row r="10" spans="1:16" s="16" customFormat="1" ht="18" x14ac:dyDescent="0.4">
      <c r="A10" s="16" t="s">
        <v>32</v>
      </c>
      <c r="B10" s="16" t="s">
        <v>59</v>
      </c>
      <c r="C10" s="22">
        <v>8000000</v>
      </c>
      <c r="E10" s="17"/>
      <c r="F10" s="17"/>
      <c r="G10" s="17"/>
      <c r="H10" s="17"/>
      <c r="I10" s="17"/>
      <c r="J10" s="17"/>
      <c r="K10" s="17"/>
      <c r="L10" s="17"/>
    </row>
    <row r="11" spans="1:16" s="16" customFormat="1" ht="18" x14ac:dyDescent="0.4">
      <c r="A11" s="16" t="s">
        <v>3</v>
      </c>
      <c r="B11" s="16" t="s">
        <v>60</v>
      </c>
      <c r="C11" s="22">
        <v>1250000</v>
      </c>
      <c r="E11" s="17"/>
      <c r="F11" s="17"/>
      <c r="G11" s="17"/>
      <c r="H11" s="17"/>
      <c r="I11" s="17"/>
      <c r="J11" s="17"/>
      <c r="K11" s="17"/>
      <c r="L11" s="17"/>
    </row>
    <row r="12" spans="1:16" s="16" customFormat="1" ht="15.6" x14ac:dyDescent="0.3">
      <c r="A12" s="16" t="s">
        <v>10</v>
      </c>
      <c r="B12" s="16" t="s">
        <v>11</v>
      </c>
      <c r="C12" s="24">
        <v>0.08</v>
      </c>
      <c r="E12" s="17"/>
      <c r="F12" s="17"/>
      <c r="G12" s="17"/>
      <c r="H12" s="17"/>
      <c r="I12" s="17"/>
      <c r="J12" s="17"/>
      <c r="K12" s="17"/>
      <c r="L12" s="17"/>
    </row>
    <row r="13" spans="1:16" s="16" customFormat="1" ht="15.6" x14ac:dyDescent="0.3">
      <c r="A13" s="16" t="s">
        <v>33</v>
      </c>
      <c r="B13" s="16" t="s">
        <v>6</v>
      </c>
      <c r="C13" s="25">
        <v>4.8</v>
      </c>
      <c r="E13" s="17"/>
      <c r="F13" s="17"/>
      <c r="G13" s="17"/>
      <c r="H13" s="17"/>
      <c r="I13" s="17"/>
      <c r="J13" s="17"/>
      <c r="K13" s="17"/>
      <c r="L13" s="17"/>
    </row>
    <row r="14" spans="1:16" s="16" customFormat="1" ht="15.6" x14ac:dyDescent="0.3">
      <c r="C14" s="26"/>
      <c r="E14" s="17"/>
      <c r="F14" s="17"/>
      <c r="G14" s="17"/>
      <c r="H14" s="17"/>
      <c r="I14" s="17"/>
      <c r="J14" s="17"/>
      <c r="K14" s="17"/>
      <c r="L14" s="17"/>
    </row>
    <row r="15" spans="1:16" s="29" customFormat="1" ht="46.8" x14ac:dyDescent="0.3">
      <c r="A15" s="27" t="s">
        <v>0</v>
      </c>
      <c r="B15" s="27" t="s">
        <v>1</v>
      </c>
      <c r="C15" s="28" t="s">
        <v>49</v>
      </c>
      <c r="F15" s="30" t="s">
        <v>45</v>
      </c>
      <c r="G15" s="30" t="s">
        <v>14</v>
      </c>
      <c r="H15" s="30" t="s">
        <v>42</v>
      </c>
      <c r="I15" s="30" t="s">
        <v>2</v>
      </c>
      <c r="J15" s="30" t="s">
        <v>46</v>
      </c>
      <c r="K15" s="30" t="s">
        <v>44</v>
      </c>
      <c r="L15" s="30" t="s">
        <v>22</v>
      </c>
      <c r="M15" s="30" t="s">
        <v>16</v>
      </c>
    </row>
    <row r="16" spans="1:16" s="16" customFormat="1" ht="15.6" x14ac:dyDescent="0.3">
      <c r="E16" s="17"/>
      <c r="F16" s="31">
        <v>1000000</v>
      </c>
      <c r="G16" s="32">
        <f>F16</f>
        <v>1000000</v>
      </c>
      <c r="H16" s="32">
        <f>F16*$C$17</f>
        <v>250000</v>
      </c>
      <c r="I16" s="32" t="s">
        <v>4</v>
      </c>
      <c r="J16" s="32">
        <f>MAX(G16,H16)</f>
        <v>1000000</v>
      </c>
      <c r="K16" s="32">
        <f t="shared" ref="K16:K24" si="0">F16-J16</f>
        <v>0</v>
      </c>
      <c r="L16" s="33">
        <f t="shared" ref="L16:L24" si="1">J16/F16</f>
        <v>1</v>
      </c>
      <c r="M16" s="34" t="s">
        <v>51</v>
      </c>
    </row>
    <row r="17" spans="1:16" s="16" customFormat="1" ht="18" x14ac:dyDescent="0.4">
      <c r="A17" s="16" t="s">
        <v>35</v>
      </c>
      <c r="B17" s="16" t="s">
        <v>61</v>
      </c>
      <c r="C17" s="35">
        <f>C8/C10</f>
        <v>0.25</v>
      </c>
      <c r="E17" s="17"/>
      <c r="F17" s="31">
        <v>3000000</v>
      </c>
      <c r="G17" s="32">
        <f t="shared" ref="G17:G24" si="2">$C$23</f>
        <v>2160000</v>
      </c>
      <c r="H17" s="32">
        <f t="shared" ref="H17:H24" si="3">F17*$C$17</f>
        <v>750000</v>
      </c>
      <c r="I17" s="32" t="s">
        <v>4</v>
      </c>
      <c r="J17" s="32">
        <f t="shared" ref="J17:J24" si="4">MAX(G17,H17)</f>
        <v>2160000</v>
      </c>
      <c r="K17" s="32">
        <f t="shared" si="0"/>
        <v>840000</v>
      </c>
      <c r="L17" s="33">
        <f t="shared" si="1"/>
        <v>0.72</v>
      </c>
      <c r="M17" s="34" t="s">
        <v>51</v>
      </c>
    </row>
    <row r="18" spans="1:16" s="16" customFormat="1" ht="18" x14ac:dyDescent="0.4">
      <c r="A18" s="16" t="s">
        <v>31</v>
      </c>
      <c r="B18" s="16" t="s">
        <v>62</v>
      </c>
      <c r="C18" s="36">
        <f>C10-C8</f>
        <v>6000000</v>
      </c>
      <c r="E18" s="17"/>
      <c r="F18" s="31">
        <v>6000000</v>
      </c>
      <c r="G18" s="32">
        <f t="shared" si="2"/>
        <v>2160000</v>
      </c>
      <c r="H18" s="32">
        <f t="shared" si="3"/>
        <v>1500000</v>
      </c>
      <c r="I18" s="32" t="s">
        <v>4</v>
      </c>
      <c r="J18" s="32">
        <f t="shared" si="4"/>
        <v>2160000</v>
      </c>
      <c r="K18" s="32">
        <f t="shared" si="0"/>
        <v>3840000</v>
      </c>
      <c r="L18" s="33">
        <f t="shared" si="1"/>
        <v>0.36</v>
      </c>
      <c r="M18" s="34" t="s">
        <v>51</v>
      </c>
    </row>
    <row r="19" spans="1:16" s="16" customFormat="1" ht="18" x14ac:dyDescent="0.4">
      <c r="A19" s="16" t="s">
        <v>34</v>
      </c>
      <c r="B19" s="16" t="s">
        <v>63</v>
      </c>
      <c r="C19" s="35">
        <f>C18/C10</f>
        <v>0.75</v>
      </c>
      <c r="E19" s="17"/>
      <c r="F19" s="31">
        <v>8640000</v>
      </c>
      <c r="G19" s="32">
        <f t="shared" si="2"/>
        <v>2160000</v>
      </c>
      <c r="H19" s="32">
        <f t="shared" si="3"/>
        <v>2160000</v>
      </c>
      <c r="I19" s="32" t="s">
        <v>43</v>
      </c>
      <c r="J19" s="32">
        <f t="shared" si="4"/>
        <v>2160000</v>
      </c>
      <c r="K19" s="32">
        <f t="shared" si="0"/>
        <v>6480000</v>
      </c>
      <c r="L19" s="33">
        <f t="shared" si="1"/>
        <v>0.25</v>
      </c>
      <c r="M19" s="34" t="s">
        <v>51</v>
      </c>
    </row>
    <row r="20" spans="1:16" s="16" customFormat="1" ht="18" x14ac:dyDescent="0.4">
      <c r="A20" s="16" t="s">
        <v>41</v>
      </c>
      <c r="B20" s="16" t="s">
        <v>64</v>
      </c>
      <c r="C20" s="36">
        <f>C11/C19</f>
        <v>1666666.6666666667</v>
      </c>
      <c r="E20" s="17"/>
      <c r="F20" s="31">
        <v>10000000</v>
      </c>
      <c r="G20" s="32">
        <f t="shared" si="2"/>
        <v>2160000</v>
      </c>
      <c r="H20" s="32">
        <f t="shared" si="3"/>
        <v>2500000</v>
      </c>
      <c r="I20" s="32" t="s">
        <v>8</v>
      </c>
      <c r="J20" s="32">
        <f t="shared" si="4"/>
        <v>2500000</v>
      </c>
      <c r="K20" s="32">
        <f t="shared" si="0"/>
        <v>7500000</v>
      </c>
      <c r="L20" s="33">
        <f t="shared" si="1"/>
        <v>0.25</v>
      </c>
      <c r="M20" s="34" t="s">
        <v>52</v>
      </c>
    </row>
    <row r="21" spans="1:16" s="16" customFormat="1" ht="18" x14ac:dyDescent="0.4">
      <c r="A21" s="16" t="s">
        <v>5</v>
      </c>
      <c r="B21" s="16" t="s">
        <v>65</v>
      </c>
      <c r="C21" s="36">
        <f>C20-C11</f>
        <v>416666.66666666674</v>
      </c>
      <c r="E21" s="17"/>
      <c r="F21" s="31">
        <v>15000000</v>
      </c>
      <c r="G21" s="32">
        <f t="shared" si="2"/>
        <v>2160000</v>
      </c>
      <c r="H21" s="32">
        <f t="shared" si="3"/>
        <v>3750000</v>
      </c>
      <c r="I21" s="32" t="s">
        <v>8</v>
      </c>
      <c r="J21" s="32">
        <f t="shared" si="4"/>
        <v>3750000</v>
      </c>
      <c r="K21" s="32">
        <f t="shared" si="0"/>
        <v>11250000</v>
      </c>
      <c r="L21" s="33">
        <f t="shared" si="1"/>
        <v>0.25</v>
      </c>
      <c r="M21" s="34" t="s">
        <v>52</v>
      </c>
    </row>
    <row r="22" spans="1:16" s="16" customFormat="1" ht="15.6" x14ac:dyDescent="0.3">
      <c r="A22" s="16" t="s">
        <v>40</v>
      </c>
      <c r="B22" s="16" t="s">
        <v>12</v>
      </c>
      <c r="C22" s="36">
        <f>C8*C9*C12</f>
        <v>160000</v>
      </c>
      <c r="E22" s="17"/>
      <c r="F22" s="31">
        <v>20000000</v>
      </c>
      <c r="G22" s="32">
        <f t="shared" si="2"/>
        <v>2160000</v>
      </c>
      <c r="H22" s="32">
        <f t="shared" si="3"/>
        <v>5000000</v>
      </c>
      <c r="I22" s="32" t="s">
        <v>8</v>
      </c>
      <c r="J22" s="32">
        <f t="shared" si="4"/>
        <v>5000000</v>
      </c>
      <c r="K22" s="32">
        <f t="shared" si="0"/>
        <v>15000000</v>
      </c>
      <c r="L22" s="33">
        <f t="shared" si="1"/>
        <v>0.25</v>
      </c>
      <c r="M22" s="34" t="s">
        <v>52</v>
      </c>
    </row>
    <row r="23" spans="1:16" s="16" customFormat="1" ht="15.6" x14ac:dyDescent="0.3">
      <c r="A23" s="16" t="s">
        <v>39</v>
      </c>
      <c r="B23" s="16" t="s">
        <v>13</v>
      </c>
      <c r="C23" s="36">
        <f>C8+C22</f>
        <v>2160000</v>
      </c>
      <c r="E23" s="17"/>
      <c r="F23" s="31">
        <v>25000000</v>
      </c>
      <c r="G23" s="32">
        <f t="shared" si="2"/>
        <v>2160000</v>
      </c>
      <c r="H23" s="32">
        <f t="shared" si="3"/>
        <v>6250000</v>
      </c>
      <c r="I23" s="32" t="s">
        <v>8</v>
      </c>
      <c r="J23" s="32">
        <f t="shared" si="4"/>
        <v>6250000</v>
      </c>
      <c r="K23" s="32">
        <f t="shared" si="0"/>
        <v>18750000</v>
      </c>
      <c r="L23" s="33">
        <f t="shared" si="1"/>
        <v>0.25</v>
      </c>
      <c r="M23" s="34" t="s">
        <v>52</v>
      </c>
    </row>
    <row r="24" spans="1:16" s="16" customFormat="1" ht="18" x14ac:dyDescent="0.4">
      <c r="A24" s="16" t="s">
        <v>47</v>
      </c>
      <c r="B24" s="16" t="s">
        <v>66</v>
      </c>
      <c r="C24" s="36">
        <f>C23/C17</f>
        <v>8640000</v>
      </c>
      <c r="E24" s="17"/>
      <c r="F24" s="31">
        <v>30000000</v>
      </c>
      <c r="G24" s="32">
        <f t="shared" si="2"/>
        <v>2160000</v>
      </c>
      <c r="H24" s="32">
        <f t="shared" si="3"/>
        <v>7500000</v>
      </c>
      <c r="I24" s="32" t="s">
        <v>8</v>
      </c>
      <c r="J24" s="32">
        <f t="shared" si="4"/>
        <v>7500000</v>
      </c>
      <c r="K24" s="32">
        <f t="shared" si="0"/>
        <v>22500000</v>
      </c>
      <c r="L24" s="33">
        <f t="shared" si="1"/>
        <v>0.25</v>
      </c>
      <c r="M24" s="34" t="s">
        <v>52</v>
      </c>
    </row>
    <row r="25" spans="1:16" s="16" customFormat="1" ht="15.6" x14ac:dyDescent="0.3">
      <c r="C25" s="36"/>
      <c r="E25" s="17"/>
      <c r="F25" s="17"/>
      <c r="G25" s="17"/>
      <c r="H25" s="17"/>
      <c r="I25" s="17"/>
      <c r="J25" s="17"/>
      <c r="K25" s="17"/>
      <c r="L25" s="17"/>
    </row>
    <row r="26" spans="1:16" x14ac:dyDescent="0.3">
      <c r="E26" s="9"/>
    </row>
    <row r="27" spans="1:16" ht="15.6" x14ac:dyDescent="0.3">
      <c r="E27" s="6"/>
      <c r="F27" s="1"/>
      <c r="G27" s="1"/>
      <c r="H27" s="1"/>
      <c r="I27" s="6"/>
      <c r="J27" s="6"/>
      <c r="K27" s="7"/>
      <c r="L27" s="6"/>
      <c r="M27" s="5"/>
      <c r="N27" s="5"/>
      <c r="O27" s="5"/>
      <c r="P27" s="5"/>
    </row>
    <row r="28" spans="1:16" ht="15.6" x14ac:dyDescent="0.3">
      <c r="E28" s="6"/>
      <c r="F28" s="6"/>
      <c r="G28" s="6"/>
      <c r="H28" s="6"/>
      <c r="I28" s="6"/>
      <c r="J28" s="6"/>
      <c r="K28" s="7"/>
      <c r="L28" s="6"/>
      <c r="M28" s="5"/>
      <c r="N28" s="5"/>
      <c r="O28" s="5"/>
      <c r="P28" s="5"/>
    </row>
    <row r="29" spans="1:16" ht="15.6" x14ac:dyDescent="0.3">
      <c r="E29" s="6"/>
      <c r="F29" s="6"/>
      <c r="G29" s="6"/>
      <c r="H29" s="6"/>
      <c r="I29" s="6"/>
      <c r="J29" s="6"/>
      <c r="K29" s="7"/>
      <c r="L29" s="6"/>
      <c r="M29" s="5"/>
      <c r="N29" s="5"/>
      <c r="O29" s="5"/>
      <c r="P29" s="5"/>
    </row>
    <row r="30" spans="1:16" ht="15.6" x14ac:dyDescent="0.3">
      <c r="E30" s="6"/>
      <c r="F30" s="6"/>
      <c r="G30" s="6"/>
      <c r="H30" s="6"/>
      <c r="I30" s="6"/>
      <c r="J30" s="6"/>
      <c r="K30" s="7"/>
      <c r="L30" s="6"/>
      <c r="M30" s="5"/>
      <c r="N30" s="5"/>
      <c r="O30" s="5"/>
      <c r="P30" s="5"/>
    </row>
    <row r="31" spans="1:16" ht="15.6" x14ac:dyDescent="0.3">
      <c r="E31" s="6"/>
      <c r="F31" s="6"/>
      <c r="G31" s="6"/>
      <c r="H31" s="6"/>
      <c r="I31" s="6"/>
      <c r="J31" s="6"/>
      <c r="K31" s="7"/>
      <c r="L31" s="6"/>
      <c r="M31" s="5"/>
      <c r="N31" s="5"/>
      <c r="O31" s="5"/>
      <c r="P31" s="5"/>
    </row>
    <row r="32" spans="1:16" ht="15.6" x14ac:dyDescent="0.3">
      <c r="E32" s="6"/>
      <c r="F32" s="6"/>
      <c r="G32" s="6"/>
      <c r="H32" s="6"/>
      <c r="I32" s="6"/>
      <c r="J32" s="6"/>
      <c r="K32" s="7"/>
      <c r="L32" s="6"/>
      <c r="M32" s="5"/>
      <c r="N32" s="5"/>
      <c r="O32" s="5"/>
      <c r="P32" s="5"/>
    </row>
    <row r="33" spans="2:16" ht="15.6" x14ac:dyDescent="0.3">
      <c r="E33" s="6"/>
      <c r="F33" s="6"/>
      <c r="G33" s="6"/>
      <c r="H33" s="6"/>
      <c r="I33" s="6"/>
      <c r="J33" s="6"/>
      <c r="K33" s="7"/>
      <c r="L33" s="6"/>
      <c r="M33" s="5"/>
      <c r="N33" s="5"/>
      <c r="O33" s="5"/>
      <c r="P33" s="5"/>
    </row>
    <row r="34" spans="2:16" x14ac:dyDescent="0.3">
      <c r="E34" s="8"/>
      <c r="F34" s="8"/>
      <c r="G34" s="8"/>
      <c r="H34" s="8"/>
      <c r="I34" s="8"/>
      <c r="J34" s="8"/>
      <c r="K34" s="8"/>
      <c r="L34" s="8"/>
      <c r="M34" s="5"/>
      <c r="N34" s="5"/>
      <c r="O34" s="5"/>
      <c r="P34" s="5"/>
    </row>
    <row r="35" spans="2:16" x14ac:dyDescent="0.3">
      <c r="E35" s="8"/>
      <c r="F35" s="8"/>
      <c r="G35" s="8"/>
      <c r="H35" s="8"/>
      <c r="I35" s="8"/>
      <c r="J35" s="8"/>
      <c r="K35" s="8"/>
      <c r="L35" s="8"/>
      <c r="M35" s="5"/>
      <c r="N35" s="5"/>
      <c r="O35" s="5"/>
      <c r="P35" s="5"/>
    </row>
    <row r="36" spans="2:16" x14ac:dyDescent="0.3">
      <c r="B36" t="s">
        <v>27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opLeftCell="A4" workbookViewId="0">
      <selection activeCell="B25" sqref="B25"/>
    </sheetView>
  </sheetViews>
  <sheetFormatPr defaultColWidth="10.88671875" defaultRowHeight="14.4" x14ac:dyDescent="0.3"/>
  <cols>
    <col min="1" max="1" width="32.33203125" bestFit="1" customWidth="1"/>
    <col min="2" max="2" width="12.33203125" bestFit="1" customWidth="1"/>
    <col min="3" max="3" width="14.77734375" bestFit="1" customWidth="1"/>
    <col min="4" max="4" width="5" customWidth="1"/>
    <col min="5" max="5" width="12.109375" style="2" customWidth="1"/>
    <col min="6" max="6" width="19.88671875" style="2" bestFit="1" customWidth="1"/>
    <col min="7" max="7" width="24.77734375" style="2" customWidth="1"/>
    <col min="8" max="8" width="25" style="2" customWidth="1"/>
    <col min="9" max="9" width="20.109375" style="2" customWidth="1"/>
    <col min="10" max="10" width="19.44140625" style="2" bestFit="1" customWidth="1"/>
    <col min="11" max="11" width="19.77734375" style="2" customWidth="1"/>
    <col min="12" max="12" width="11.77734375" customWidth="1"/>
  </cols>
  <sheetData>
    <row r="1" spans="1:12" s="5" customFormat="1" ht="18" x14ac:dyDescent="0.35">
      <c r="A1" s="10" t="s">
        <v>26</v>
      </c>
      <c r="E1" s="11"/>
      <c r="F1" s="11"/>
      <c r="G1" s="11"/>
      <c r="H1" s="11"/>
      <c r="I1" s="11"/>
    </row>
    <row r="2" spans="1:12" s="5" customFormat="1" ht="18" x14ac:dyDescent="0.35">
      <c r="A2" s="10" t="s">
        <v>58</v>
      </c>
      <c r="E2" s="11"/>
      <c r="F2" s="11"/>
      <c r="G2" s="11"/>
      <c r="H2" s="11"/>
      <c r="I2" s="11"/>
    </row>
    <row r="3" spans="1:12" s="14" customFormat="1" ht="15.6" x14ac:dyDescent="0.3">
      <c r="A3" s="12" t="s">
        <v>56</v>
      </c>
      <c r="B3" s="13"/>
      <c r="C3" s="13"/>
      <c r="E3" s="15"/>
      <c r="F3" s="15"/>
      <c r="G3" s="15"/>
      <c r="H3" s="15"/>
      <c r="I3" s="15"/>
    </row>
    <row r="4" spans="1:12" s="16" customFormat="1" ht="15.6" x14ac:dyDescent="0.3">
      <c r="D4" s="14"/>
      <c r="E4" s="19"/>
      <c r="F4" s="19"/>
      <c r="G4" s="19"/>
      <c r="H4" s="19"/>
      <c r="I4" s="19"/>
      <c r="J4" s="19"/>
      <c r="K4" s="19"/>
      <c r="L4" s="14"/>
    </row>
    <row r="5" spans="1:12" s="16" customFormat="1" ht="15.6" x14ac:dyDescent="0.3">
      <c r="A5" s="18" t="s">
        <v>28</v>
      </c>
      <c r="B5" s="18" t="s">
        <v>37</v>
      </c>
      <c r="C5" s="18"/>
      <c r="D5" s="14"/>
      <c r="E5" s="19"/>
      <c r="F5" s="19"/>
      <c r="G5" s="19"/>
      <c r="H5" s="19"/>
      <c r="I5" s="19"/>
      <c r="J5" s="19"/>
      <c r="K5" s="19"/>
      <c r="L5" s="14"/>
    </row>
    <row r="6" spans="1:12" s="16" customFormat="1" ht="15.6" x14ac:dyDescent="0.3">
      <c r="A6" s="20" t="s">
        <v>36</v>
      </c>
      <c r="B6" s="21" t="s">
        <v>1</v>
      </c>
      <c r="C6" s="21" t="s">
        <v>38</v>
      </c>
      <c r="E6" s="17"/>
      <c r="F6" s="17"/>
      <c r="G6" s="17"/>
      <c r="H6" s="17"/>
      <c r="I6" s="17"/>
      <c r="J6" s="17"/>
      <c r="K6" s="17"/>
    </row>
    <row r="7" spans="1:12" s="16" customFormat="1" ht="15.6" x14ac:dyDescent="0.3">
      <c r="E7" s="17"/>
      <c r="F7" s="17"/>
      <c r="G7" s="17"/>
      <c r="H7" s="17"/>
      <c r="I7" s="17"/>
      <c r="J7" s="17"/>
      <c r="K7" s="17"/>
    </row>
    <row r="8" spans="1:12" s="16" customFormat="1" ht="15.6" x14ac:dyDescent="0.3">
      <c r="A8" s="16" t="s">
        <v>29</v>
      </c>
      <c r="B8" s="16" t="s">
        <v>7</v>
      </c>
      <c r="C8" s="22">
        <v>2000000</v>
      </c>
      <c r="E8" s="17"/>
      <c r="F8" s="17"/>
      <c r="G8" s="17"/>
      <c r="H8" s="17"/>
      <c r="I8" s="17"/>
      <c r="J8" s="17"/>
      <c r="K8" s="17"/>
    </row>
    <row r="9" spans="1:12" s="16" customFormat="1" ht="15.6" x14ac:dyDescent="0.3">
      <c r="A9" s="16" t="s">
        <v>30</v>
      </c>
      <c r="B9" s="16" t="s">
        <v>9</v>
      </c>
      <c r="C9" s="23">
        <v>1</v>
      </c>
      <c r="E9" s="17"/>
      <c r="F9" s="17"/>
      <c r="G9" s="17"/>
      <c r="H9" s="17"/>
      <c r="I9" s="17"/>
      <c r="J9" s="17"/>
      <c r="K9" s="17"/>
    </row>
    <row r="10" spans="1:12" s="16" customFormat="1" ht="18" x14ac:dyDescent="0.4">
      <c r="A10" s="16" t="s">
        <v>32</v>
      </c>
      <c r="B10" s="16" t="s">
        <v>59</v>
      </c>
      <c r="C10" s="22">
        <v>8000000</v>
      </c>
      <c r="E10" s="17"/>
      <c r="F10" s="17"/>
      <c r="G10" s="17"/>
      <c r="H10" s="17"/>
      <c r="I10" s="17"/>
      <c r="J10" s="17"/>
      <c r="K10" s="17"/>
    </row>
    <row r="11" spans="1:12" s="16" customFormat="1" ht="18" x14ac:dyDescent="0.4">
      <c r="A11" s="16" t="s">
        <v>3</v>
      </c>
      <c r="B11" s="16" t="s">
        <v>60</v>
      </c>
      <c r="C11" s="22">
        <v>1250000</v>
      </c>
      <c r="E11" s="17"/>
      <c r="F11" s="17"/>
      <c r="G11" s="17"/>
      <c r="H11" s="17"/>
      <c r="I11" s="17"/>
      <c r="J11" s="17"/>
      <c r="K11" s="17"/>
    </row>
    <row r="12" spans="1:12" s="16" customFormat="1" ht="15.6" x14ac:dyDescent="0.3">
      <c r="A12" s="16" t="s">
        <v>10</v>
      </c>
      <c r="B12" s="16" t="s">
        <v>11</v>
      </c>
      <c r="C12" s="24">
        <v>0.08</v>
      </c>
      <c r="E12" s="17"/>
      <c r="F12" s="17"/>
      <c r="G12" s="17"/>
      <c r="H12" s="17"/>
      <c r="I12" s="17"/>
      <c r="J12" s="17"/>
      <c r="K12" s="17"/>
    </row>
    <row r="13" spans="1:12" s="16" customFormat="1" ht="15.6" x14ac:dyDescent="0.3">
      <c r="A13" s="16" t="s">
        <v>33</v>
      </c>
      <c r="B13" s="16" t="s">
        <v>6</v>
      </c>
      <c r="C13" s="25">
        <v>4.8</v>
      </c>
      <c r="E13" s="17"/>
      <c r="F13" s="17"/>
      <c r="G13" s="17"/>
      <c r="H13" s="17"/>
      <c r="I13" s="17"/>
      <c r="J13" s="17"/>
      <c r="K13" s="17"/>
    </row>
    <row r="14" spans="1:12" s="29" customFormat="1" ht="48" x14ac:dyDescent="0.4">
      <c r="A14" s="37" t="s">
        <v>0</v>
      </c>
      <c r="B14" s="37" t="s">
        <v>1</v>
      </c>
      <c r="C14" s="30" t="s">
        <v>49</v>
      </c>
      <c r="E14" s="30" t="s">
        <v>45</v>
      </c>
      <c r="F14" s="30" t="s">
        <v>14</v>
      </c>
      <c r="G14" s="30" t="s">
        <v>15</v>
      </c>
      <c r="H14" s="30" t="s">
        <v>67</v>
      </c>
      <c r="I14" s="30" t="s">
        <v>46</v>
      </c>
      <c r="J14" s="30" t="s">
        <v>44</v>
      </c>
      <c r="K14" s="30" t="s">
        <v>22</v>
      </c>
      <c r="L14" s="30" t="s">
        <v>16</v>
      </c>
    </row>
    <row r="15" spans="1:12" s="16" customFormat="1" ht="15.6" x14ac:dyDescent="0.3">
      <c r="E15" s="32">
        <v>1000000</v>
      </c>
      <c r="F15" s="32">
        <f t="shared" ref="F15:F23" si="0">$C$22</f>
        <v>2160000</v>
      </c>
      <c r="G15" s="32">
        <f>MAX((E15-F15),0)</f>
        <v>0</v>
      </c>
      <c r="H15" s="32">
        <f t="shared" ref="H15:H20" si="1">G15*$C$16</f>
        <v>0</v>
      </c>
      <c r="I15" s="32">
        <f>MIN(E15,F15)</f>
        <v>1000000</v>
      </c>
      <c r="J15" s="32">
        <f>E15-I15</f>
        <v>0</v>
      </c>
      <c r="K15" s="33">
        <f>I15/E15</f>
        <v>1</v>
      </c>
      <c r="L15" s="34" t="s">
        <v>17</v>
      </c>
    </row>
    <row r="16" spans="1:12" s="16" customFormat="1" ht="18" x14ac:dyDescent="0.4">
      <c r="A16" s="16" t="s">
        <v>35</v>
      </c>
      <c r="B16" s="16" t="s">
        <v>61</v>
      </c>
      <c r="C16" s="35">
        <f>C8/C10</f>
        <v>0.25</v>
      </c>
      <c r="E16" s="32">
        <v>3000000</v>
      </c>
      <c r="F16" s="32">
        <f t="shared" si="0"/>
        <v>2160000</v>
      </c>
      <c r="G16" s="32">
        <f>E16-F16</f>
        <v>840000</v>
      </c>
      <c r="H16" s="32">
        <f t="shared" si="1"/>
        <v>210000</v>
      </c>
      <c r="I16" s="32">
        <f>F16+H16</f>
        <v>2370000</v>
      </c>
      <c r="J16" s="32">
        <f>E16-I16</f>
        <v>630000</v>
      </c>
      <c r="K16" s="33">
        <f t="shared" ref="K16:K23" si="2">I16/E16</f>
        <v>0.79</v>
      </c>
      <c r="L16" s="34" t="s">
        <v>18</v>
      </c>
    </row>
    <row r="17" spans="1:15" s="16" customFormat="1" ht="18" x14ac:dyDescent="0.4">
      <c r="A17" s="16" t="s">
        <v>31</v>
      </c>
      <c r="B17" s="16" t="s">
        <v>62</v>
      </c>
      <c r="C17" s="36">
        <f>C10-C8</f>
        <v>6000000</v>
      </c>
      <c r="E17" s="32">
        <v>6000000</v>
      </c>
      <c r="F17" s="32">
        <f t="shared" si="0"/>
        <v>2160000</v>
      </c>
      <c r="G17" s="32">
        <f>E17-F17</f>
        <v>3840000</v>
      </c>
      <c r="H17" s="32">
        <f t="shared" si="1"/>
        <v>960000</v>
      </c>
      <c r="I17" s="32">
        <f t="shared" ref="I17:I23" si="3">F17+H17</f>
        <v>3120000</v>
      </c>
      <c r="J17" s="32">
        <f t="shared" ref="J17:J23" si="4">E17-I17</f>
        <v>2880000</v>
      </c>
      <c r="K17" s="33">
        <f t="shared" si="2"/>
        <v>0.52</v>
      </c>
      <c r="L17" s="34" t="s">
        <v>18</v>
      </c>
    </row>
    <row r="18" spans="1:15" s="16" customFormat="1" ht="18" x14ac:dyDescent="0.4">
      <c r="A18" s="16" t="s">
        <v>34</v>
      </c>
      <c r="B18" s="16" t="s">
        <v>63</v>
      </c>
      <c r="C18" s="35">
        <f>C17/C10</f>
        <v>0.75</v>
      </c>
      <c r="E18" s="32">
        <v>10000000</v>
      </c>
      <c r="F18" s="32">
        <f t="shared" si="0"/>
        <v>2160000</v>
      </c>
      <c r="G18" s="32">
        <f>E18-F18</f>
        <v>7840000</v>
      </c>
      <c r="H18" s="32">
        <f t="shared" si="1"/>
        <v>1960000</v>
      </c>
      <c r="I18" s="32">
        <f t="shared" si="3"/>
        <v>4120000</v>
      </c>
      <c r="J18" s="32">
        <f t="shared" si="4"/>
        <v>5880000</v>
      </c>
      <c r="K18" s="33">
        <f t="shared" si="2"/>
        <v>0.41199999999999998</v>
      </c>
      <c r="L18" s="34" t="s">
        <v>18</v>
      </c>
    </row>
    <row r="19" spans="1:15" s="16" customFormat="1" ht="18" x14ac:dyDescent="0.4">
      <c r="A19" s="16" t="s">
        <v>41</v>
      </c>
      <c r="B19" s="16" t="s">
        <v>64</v>
      </c>
      <c r="C19" s="36">
        <f>C11/C18</f>
        <v>1666666.6666666667</v>
      </c>
      <c r="E19" s="32">
        <v>15000000</v>
      </c>
      <c r="F19" s="32">
        <f t="shared" si="0"/>
        <v>2160000</v>
      </c>
      <c r="G19" s="32">
        <f>E19-F19</f>
        <v>12840000</v>
      </c>
      <c r="H19" s="32">
        <f t="shared" si="1"/>
        <v>3210000</v>
      </c>
      <c r="I19" s="32">
        <f t="shared" si="3"/>
        <v>5370000</v>
      </c>
      <c r="J19" s="32">
        <f t="shared" si="4"/>
        <v>9630000</v>
      </c>
      <c r="K19" s="33">
        <f t="shared" si="2"/>
        <v>0.35799999999999998</v>
      </c>
      <c r="L19" s="34" t="s">
        <v>18</v>
      </c>
    </row>
    <row r="20" spans="1:15" s="16" customFormat="1" ht="18" x14ac:dyDescent="0.4">
      <c r="A20" s="16" t="s">
        <v>5</v>
      </c>
      <c r="B20" s="16" t="s">
        <v>65</v>
      </c>
      <c r="C20" s="36">
        <f>C19-C11</f>
        <v>416666.66666666674</v>
      </c>
      <c r="E20" s="32">
        <v>20000000</v>
      </c>
      <c r="F20" s="32">
        <f t="shared" si="0"/>
        <v>2160000</v>
      </c>
      <c r="G20" s="32">
        <f>E20-F20</f>
        <v>17840000</v>
      </c>
      <c r="H20" s="32">
        <f t="shared" si="1"/>
        <v>4460000</v>
      </c>
      <c r="I20" s="32">
        <f t="shared" si="3"/>
        <v>6620000</v>
      </c>
      <c r="J20" s="32">
        <f t="shared" si="4"/>
        <v>13380000</v>
      </c>
      <c r="K20" s="33">
        <f t="shared" si="2"/>
        <v>0.33100000000000002</v>
      </c>
      <c r="L20" s="34" t="s">
        <v>19</v>
      </c>
    </row>
    <row r="21" spans="1:15" s="16" customFormat="1" ht="15.6" x14ac:dyDescent="0.3">
      <c r="A21" s="16" t="s">
        <v>40</v>
      </c>
      <c r="B21" s="16" t="s">
        <v>12</v>
      </c>
      <c r="C21" s="36">
        <f>C8*C9*C12</f>
        <v>160000</v>
      </c>
      <c r="E21" s="32">
        <v>25000000</v>
      </c>
      <c r="F21" s="32">
        <f t="shared" si="0"/>
        <v>2160000</v>
      </c>
      <c r="G21" s="32">
        <f t="shared" ref="G21:G23" si="5">E21-F21</f>
        <v>22840000</v>
      </c>
      <c r="H21" s="32">
        <f>G20*$C$16</f>
        <v>4460000</v>
      </c>
      <c r="I21" s="32">
        <f t="shared" si="3"/>
        <v>6620000</v>
      </c>
      <c r="J21" s="32">
        <f t="shared" si="4"/>
        <v>18380000</v>
      </c>
      <c r="K21" s="33">
        <f t="shared" si="2"/>
        <v>0.26479999999999998</v>
      </c>
      <c r="L21" s="34" t="s">
        <v>20</v>
      </c>
    </row>
    <row r="22" spans="1:15" s="16" customFormat="1" ht="15.6" x14ac:dyDescent="0.3">
      <c r="A22" s="16" t="s">
        <v>39</v>
      </c>
      <c r="B22" s="16" t="s">
        <v>13</v>
      </c>
      <c r="C22" s="36">
        <f>C8+C21</f>
        <v>2160000</v>
      </c>
      <c r="E22" s="32">
        <v>26480000</v>
      </c>
      <c r="F22" s="32">
        <f t="shared" si="0"/>
        <v>2160000</v>
      </c>
      <c r="G22" s="32">
        <f t="shared" si="5"/>
        <v>24320000</v>
      </c>
      <c r="H22" s="32">
        <f>G21*$C$16</f>
        <v>5710000</v>
      </c>
      <c r="I22" s="32">
        <f t="shared" si="3"/>
        <v>7870000</v>
      </c>
      <c r="J22" s="32">
        <f t="shared" si="4"/>
        <v>18610000</v>
      </c>
      <c r="K22" s="33">
        <f t="shared" si="2"/>
        <v>0.29720543806646527</v>
      </c>
      <c r="L22" s="34"/>
    </row>
    <row r="23" spans="1:15" s="16" customFormat="1" ht="15.6" x14ac:dyDescent="0.3">
      <c r="C23" s="36"/>
      <c r="E23" s="32">
        <v>30000000</v>
      </c>
      <c r="F23" s="32">
        <f t="shared" si="0"/>
        <v>2160000</v>
      </c>
      <c r="G23" s="32">
        <f t="shared" si="5"/>
        <v>27840000</v>
      </c>
      <c r="H23" s="32">
        <f>G23*$C$16</f>
        <v>6960000</v>
      </c>
      <c r="I23" s="32">
        <f t="shared" si="3"/>
        <v>9120000</v>
      </c>
      <c r="J23" s="32">
        <f t="shared" si="4"/>
        <v>20880000</v>
      </c>
      <c r="K23" s="33">
        <f t="shared" si="2"/>
        <v>0.30399999999999999</v>
      </c>
      <c r="L23" s="34" t="s">
        <v>21</v>
      </c>
    </row>
    <row r="25" spans="1:15" ht="15.6" x14ac:dyDescent="0.3">
      <c r="E25" s="4"/>
      <c r="F25" s="4"/>
      <c r="G25" s="4"/>
      <c r="H25" s="4"/>
      <c r="I25" s="4"/>
      <c r="J25" s="4"/>
      <c r="K25" s="4"/>
      <c r="L25" s="5"/>
      <c r="M25" s="5"/>
      <c r="N25" s="5"/>
      <c r="O25" s="5"/>
    </row>
    <row r="26" spans="1:15" ht="15.6" x14ac:dyDescent="0.3">
      <c r="E26" s="1"/>
      <c r="F26" s="6"/>
      <c r="G26" s="6"/>
      <c r="H26" s="6"/>
      <c r="I26" s="6"/>
      <c r="J26" s="7"/>
      <c r="K26" s="6"/>
      <c r="L26" s="5"/>
      <c r="M26" s="5"/>
      <c r="N26" s="5"/>
      <c r="O26" s="5"/>
    </row>
    <row r="27" spans="1:15" ht="15.6" x14ac:dyDescent="0.3">
      <c r="E27" s="6"/>
      <c r="F27" s="6"/>
      <c r="G27" s="6"/>
      <c r="H27" s="6"/>
      <c r="I27" s="6"/>
      <c r="J27" s="7"/>
      <c r="K27" s="6"/>
      <c r="L27" s="5"/>
      <c r="M27" s="5"/>
      <c r="N27" s="5"/>
      <c r="O27" s="5"/>
    </row>
    <row r="28" spans="1:15" ht="15.6" x14ac:dyDescent="0.3">
      <c r="E28" s="6"/>
      <c r="F28" s="6"/>
      <c r="G28" s="6"/>
      <c r="H28" s="6"/>
      <c r="I28" s="6"/>
      <c r="J28" s="7"/>
      <c r="K28" s="6"/>
      <c r="L28" s="5"/>
      <c r="M28" s="5"/>
      <c r="N28" s="5"/>
      <c r="O28" s="5"/>
    </row>
    <row r="29" spans="1:15" ht="15.6" x14ac:dyDescent="0.3">
      <c r="E29" s="6"/>
      <c r="F29" s="6"/>
      <c r="G29" s="6"/>
      <c r="H29" s="6"/>
      <c r="I29" s="6"/>
      <c r="J29" s="7"/>
      <c r="K29" s="6"/>
      <c r="L29" s="5"/>
      <c r="M29" s="5"/>
      <c r="N29" s="5"/>
      <c r="O29" s="5"/>
    </row>
    <row r="30" spans="1:15" ht="15.6" x14ac:dyDescent="0.3">
      <c r="E30" s="6"/>
      <c r="F30" s="6"/>
      <c r="G30" s="6"/>
      <c r="H30" s="6"/>
      <c r="I30" s="6"/>
      <c r="J30" s="7"/>
      <c r="K30" s="6"/>
      <c r="L30" s="5"/>
      <c r="M30" s="5"/>
      <c r="N30" s="5"/>
      <c r="O30" s="5"/>
    </row>
    <row r="31" spans="1:15" ht="15.6" x14ac:dyDescent="0.3">
      <c r="E31" s="6"/>
      <c r="F31" s="6"/>
      <c r="G31" s="6"/>
      <c r="H31" s="6"/>
      <c r="I31" s="6"/>
      <c r="J31" s="7"/>
      <c r="K31" s="6"/>
      <c r="L31" s="5"/>
      <c r="M31" s="5"/>
      <c r="N31" s="5"/>
      <c r="O31" s="5"/>
    </row>
    <row r="32" spans="1:15" ht="15.6" x14ac:dyDescent="0.3">
      <c r="E32" s="6"/>
      <c r="F32" s="6"/>
      <c r="G32" s="6"/>
      <c r="H32" s="6"/>
      <c r="I32" s="6"/>
      <c r="J32" s="7"/>
      <c r="K32" s="6"/>
      <c r="L32" s="5"/>
      <c r="M32" s="5"/>
      <c r="N32" s="5"/>
      <c r="O32" s="5"/>
    </row>
    <row r="33" spans="2:15" x14ac:dyDescent="0.3">
      <c r="E33" s="8"/>
      <c r="F33" s="8"/>
      <c r="G33" s="8"/>
      <c r="H33" s="8"/>
      <c r="I33" s="8"/>
      <c r="J33" s="8"/>
      <c r="K33" s="8"/>
      <c r="L33" s="5"/>
      <c r="M33" s="5"/>
      <c r="N33" s="5"/>
      <c r="O33" s="5"/>
    </row>
    <row r="34" spans="2:15" x14ac:dyDescent="0.3">
      <c r="E34" s="8"/>
      <c r="F34" s="8"/>
      <c r="G34" s="8"/>
      <c r="H34" s="8"/>
      <c r="I34" s="8"/>
      <c r="J34" s="8"/>
      <c r="K34" s="8"/>
      <c r="L34" s="5"/>
      <c r="M34" s="5"/>
      <c r="N34" s="5"/>
      <c r="O34" s="5"/>
    </row>
    <row r="35" spans="2:15" x14ac:dyDescent="0.3">
      <c r="B35" t="s">
        <v>27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opLeftCell="A4" workbookViewId="0">
      <selection activeCell="A22" sqref="A22"/>
    </sheetView>
  </sheetViews>
  <sheetFormatPr defaultColWidth="10.88671875" defaultRowHeight="14.4" x14ac:dyDescent="0.3"/>
  <cols>
    <col min="1" max="1" width="32.33203125" bestFit="1" customWidth="1"/>
    <col min="2" max="2" width="8.77734375" bestFit="1" customWidth="1"/>
    <col min="3" max="3" width="14.77734375" bestFit="1" customWidth="1"/>
    <col min="4" max="4" width="5" customWidth="1"/>
    <col min="5" max="5" width="12.109375" style="2" customWidth="1"/>
    <col min="6" max="6" width="20" style="2" customWidth="1"/>
    <col min="7" max="7" width="27.6640625" style="2" customWidth="1"/>
    <col min="8" max="8" width="24.88671875" style="2" customWidth="1"/>
    <col min="9" max="9" width="24.5546875" style="2" customWidth="1"/>
    <col min="10" max="10" width="24.77734375" style="2" customWidth="1"/>
    <col min="11" max="11" width="20.88671875" style="2" customWidth="1"/>
    <col min="12" max="12" width="19.44140625" style="2" bestFit="1" customWidth="1"/>
    <col min="13" max="13" width="19.21875" style="2" customWidth="1"/>
    <col min="14" max="14" width="12.109375" customWidth="1"/>
  </cols>
  <sheetData>
    <row r="1" spans="1:17" s="5" customFormat="1" ht="18" x14ac:dyDescent="0.35">
      <c r="A1" s="10" t="s">
        <v>26</v>
      </c>
      <c r="E1" s="11"/>
      <c r="F1" s="11"/>
      <c r="G1" s="11"/>
      <c r="H1" s="11"/>
      <c r="I1" s="11"/>
    </row>
    <row r="2" spans="1:17" s="5" customFormat="1" ht="18" x14ac:dyDescent="0.35">
      <c r="A2" s="10" t="s">
        <v>58</v>
      </c>
      <c r="E2" s="11"/>
      <c r="F2" s="11"/>
      <c r="G2" s="11"/>
      <c r="H2" s="11"/>
      <c r="I2" s="11"/>
    </row>
    <row r="3" spans="1:17" s="14" customFormat="1" ht="15.6" x14ac:dyDescent="0.3">
      <c r="A3" s="12" t="s">
        <v>56</v>
      </c>
      <c r="B3" s="13"/>
      <c r="C3" s="13"/>
      <c r="D3" s="13"/>
      <c r="E3" s="39"/>
      <c r="F3" s="15"/>
      <c r="G3" s="15"/>
      <c r="H3" s="15"/>
      <c r="I3" s="15"/>
    </row>
    <row r="4" spans="1:17" s="16" customFormat="1" ht="15.6" x14ac:dyDescent="0.3">
      <c r="E4" s="17"/>
      <c r="F4" s="17"/>
      <c r="G4" s="17"/>
      <c r="H4" s="17"/>
      <c r="I4" s="17"/>
      <c r="J4" s="17"/>
      <c r="K4" s="17"/>
      <c r="L4" s="17"/>
      <c r="M4" s="17"/>
    </row>
    <row r="5" spans="1:17" s="16" customFormat="1" ht="15.6" x14ac:dyDescent="0.3">
      <c r="A5" s="18" t="s">
        <v>28</v>
      </c>
      <c r="B5" s="18" t="s">
        <v>37</v>
      </c>
      <c r="C5" s="18"/>
      <c r="D5" s="14"/>
      <c r="E5" s="19"/>
      <c r="F5" s="19"/>
      <c r="G5" s="19"/>
      <c r="H5" s="19"/>
      <c r="I5" s="19"/>
      <c r="J5" s="19"/>
      <c r="K5" s="19"/>
      <c r="L5" s="19"/>
      <c r="M5" s="19"/>
      <c r="N5" s="14"/>
      <c r="O5" s="14"/>
      <c r="P5" s="14"/>
      <c r="Q5" s="14"/>
    </row>
    <row r="6" spans="1:17" s="16" customFormat="1" ht="15.6" x14ac:dyDescent="0.3">
      <c r="A6" s="20" t="s">
        <v>36</v>
      </c>
      <c r="B6" s="21" t="s">
        <v>1</v>
      </c>
      <c r="C6" s="21" t="s">
        <v>38</v>
      </c>
      <c r="D6" s="14"/>
      <c r="E6" s="19"/>
      <c r="F6" s="19"/>
      <c r="G6" s="19"/>
      <c r="H6" s="19"/>
      <c r="I6" s="19"/>
      <c r="J6" s="19"/>
      <c r="K6" s="19"/>
      <c r="L6" s="19"/>
      <c r="M6" s="19"/>
      <c r="N6" s="14"/>
      <c r="O6" s="14"/>
      <c r="P6" s="14"/>
      <c r="Q6" s="14"/>
    </row>
    <row r="7" spans="1:17" s="16" customFormat="1" ht="15.6" x14ac:dyDescent="0.3">
      <c r="D7" s="14"/>
      <c r="E7" s="19"/>
      <c r="F7" s="19"/>
      <c r="G7" s="19"/>
      <c r="H7" s="19"/>
      <c r="I7" s="19"/>
      <c r="J7" s="19"/>
      <c r="K7" s="19"/>
      <c r="L7" s="19"/>
      <c r="M7" s="19"/>
      <c r="N7" s="14"/>
      <c r="O7" s="14"/>
      <c r="P7" s="14"/>
      <c r="Q7" s="14"/>
    </row>
    <row r="8" spans="1:17" s="16" customFormat="1" ht="15.6" x14ac:dyDescent="0.3">
      <c r="A8" s="16" t="s">
        <v>29</v>
      </c>
      <c r="B8" s="16" t="s">
        <v>7</v>
      </c>
      <c r="C8" s="22">
        <v>2000000</v>
      </c>
      <c r="E8" s="17"/>
      <c r="F8" s="17"/>
      <c r="G8" s="17"/>
      <c r="H8" s="17"/>
      <c r="I8" s="17"/>
      <c r="J8" s="17"/>
      <c r="K8" s="17"/>
      <c r="L8" s="17"/>
      <c r="M8" s="17"/>
    </row>
    <row r="9" spans="1:17" s="16" customFormat="1" ht="15.6" x14ac:dyDescent="0.3">
      <c r="A9" s="16" t="s">
        <v>30</v>
      </c>
      <c r="B9" s="16" t="s">
        <v>9</v>
      </c>
      <c r="C9" s="23">
        <v>1</v>
      </c>
      <c r="E9" s="17"/>
      <c r="F9" s="17"/>
      <c r="G9" s="17"/>
      <c r="H9" s="17"/>
      <c r="I9" s="17"/>
      <c r="J9" s="17"/>
      <c r="K9" s="17"/>
      <c r="L9" s="17"/>
      <c r="M9" s="17"/>
    </row>
    <row r="10" spans="1:17" s="16" customFormat="1" ht="18" x14ac:dyDescent="0.4">
      <c r="A10" s="16" t="s">
        <v>32</v>
      </c>
      <c r="B10" s="16" t="s">
        <v>59</v>
      </c>
      <c r="C10" s="22">
        <v>8000000</v>
      </c>
      <c r="E10" s="17"/>
      <c r="F10" s="17"/>
      <c r="G10" s="17"/>
      <c r="H10" s="17"/>
      <c r="I10" s="17"/>
      <c r="J10" s="17"/>
      <c r="K10" s="17"/>
      <c r="L10" s="17"/>
      <c r="M10" s="17"/>
    </row>
    <row r="11" spans="1:17" s="16" customFormat="1" ht="18" x14ac:dyDescent="0.4">
      <c r="A11" s="16" t="s">
        <v>3</v>
      </c>
      <c r="B11" s="16" t="s">
        <v>60</v>
      </c>
      <c r="C11" s="22">
        <v>1250000</v>
      </c>
      <c r="E11" s="17"/>
      <c r="F11" s="17"/>
      <c r="G11" s="17"/>
      <c r="H11" s="17"/>
      <c r="I11" s="17"/>
      <c r="J11" s="17"/>
      <c r="K11" s="17"/>
      <c r="L11" s="17"/>
      <c r="M11" s="17"/>
    </row>
    <row r="12" spans="1:17" s="16" customFormat="1" ht="15.6" x14ac:dyDescent="0.3">
      <c r="A12" s="16" t="s">
        <v>10</v>
      </c>
      <c r="B12" s="16" t="s">
        <v>11</v>
      </c>
      <c r="C12" s="24">
        <v>0.08</v>
      </c>
      <c r="E12" s="17"/>
      <c r="F12" s="17"/>
      <c r="G12" s="17"/>
      <c r="H12" s="17"/>
      <c r="I12" s="17"/>
      <c r="J12" s="17"/>
      <c r="K12" s="17"/>
      <c r="L12" s="17"/>
      <c r="M12" s="17"/>
    </row>
    <row r="13" spans="1:17" s="16" customFormat="1" ht="15.6" x14ac:dyDescent="0.3">
      <c r="A13" s="16" t="s">
        <v>33</v>
      </c>
      <c r="B13" s="16" t="s">
        <v>6</v>
      </c>
      <c r="C13" s="25">
        <v>4.8</v>
      </c>
      <c r="E13" s="17"/>
      <c r="F13" s="17"/>
      <c r="G13" s="17"/>
      <c r="H13" s="17"/>
      <c r="I13" s="17"/>
      <c r="J13" s="17"/>
      <c r="K13" s="17"/>
      <c r="L13" s="17"/>
      <c r="M13" s="17"/>
    </row>
    <row r="14" spans="1:17" s="16" customFormat="1" ht="15.6" x14ac:dyDescent="0.3">
      <c r="C14" s="26"/>
      <c r="E14" s="17"/>
      <c r="F14" s="17"/>
      <c r="G14" s="17"/>
      <c r="H14" s="17"/>
      <c r="I14" s="17"/>
      <c r="J14" s="17"/>
      <c r="K14" s="17"/>
      <c r="L14" s="17"/>
      <c r="M14" s="17"/>
    </row>
    <row r="15" spans="1:17" s="29" customFormat="1" ht="35.4" customHeight="1" x14ac:dyDescent="0.3">
      <c r="A15" s="37" t="s">
        <v>0</v>
      </c>
      <c r="B15" s="37" t="s">
        <v>1</v>
      </c>
      <c r="C15" s="30" t="s">
        <v>49</v>
      </c>
      <c r="E15" s="30" t="s">
        <v>45</v>
      </c>
      <c r="F15" s="30" t="s">
        <v>14</v>
      </c>
      <c r="G15" s="30" t="s">
        <v>54</v>
      </c>
      <c r="H15" s="30" t="s">
        <v>50</v>
      </c>
      <c r="I15" s="30" t="s">
        <v>15</v>
      </c>
      <c r="J15" s="30" t="s">
        <v>67</v>
      </c>
      <c r="K15" s="30" t="s">
        <v>46</v>
      </c>
      <c r="L15" s="30" t="s">
        <v>44</v>
      </c>
      <c r="M15" s="30" t="s">
        <v>22</v>
      </c>
      <c r="N15" s="30" t="s">
        <v>16</v>
      </c>
      <c r="O15" s="38"/>
    </row>
    <row r="16" spans="1:17" s="16" customFormat="1" ht="15.6" x14ac:dyDescent="0.3">
      <c r="E16" s="32">
        <v>1000000</v>
      </c>
      <c r="F16" s="32">
        <f t="shared" ref="F16:F24" si="0">$C$23</f>
        <v>2160000</v>
      </c>
      <c r="G16" s="32">
        <f>E16*$C$17</f>
        <v>250000</v>
      </c>
      <c r="H16" s="32" t="s">
        <v>4</v>
      </c>
      <c r="I16" s="32">
        <f>MAX((E16-F16),0)</f>
        <v>0</v>
      </c>
      <c r="J16" s="32">
        <f t="shared" ref="J16:J21" si="1">I16*$C$17</f>
        <v>0</v>
      </c>
      <c r="K16" s="32">
        <f>MIN(E16,F16)</f>
        <v>1000000</v>
      </c>
      <c r="L16" s="32">
        <f t="shared" ref="L16:L24" si="2">E16-K16</f>
        <v>0</v>
      </c>
      <c r="M16" s="33">
        <f>K16/E16</f>
        <v>1</v>
      </c>
      <c r="N16" s="34" t="s">
        <v>17</v>
      </c>
    </row>
    <row r="17" spans="1:17" s="16" customFormat="1" ht="18" x14ac:dyDescent="0.4">
      <c r="A17" s="16" t="s">
        <v>35</v>
      </c>
      <c r="B17" s="16" t="s">
        <v>61</v>
      </c>
      <c r="C17" s="35">
        <f>C8/C10</f>
        <v>0.25</v>
      </c>
      <c r="E17" s="32">
        <v>3000000</v>
      </c>
      <c r="F17" s="32">
        <f t="shared" si="0"/>
        <v>2160000</v>
      </c>
      <c r="G17" s="32">
        <f t="shared" ref="G17:G24" si="3">E17*$C$17</f>
        <v>750000</v>
      </c>
      <c r="H17" s="32" t="s">
        <v>4</v>
      </c>
      <c r="I17" s="32">
        <f>E17-F17</f>
        <v>840000</v>
      </c>
      <c r="J17" s="32">
        <f t="shared" si="1"/>
        <v>210000</v>
      </c>
      <c r="K17" s="32">
        <f t="shared" ref="K17:K24" si="4">F17+J17</f>
        <v>2370000</v>
      </c>
      <c r="L17" s="32">
        <f t="shared" si="2"/>
        <v>630000</v>
      </c>
      <c r="M17" s="33">
        <f t="shared" ref="M17:M24" si="5">K17/E17</f>
        <v>0.79</v>
      </c>
      <c r="N17" s="34" t="s">
        <v>18</v>
      </c>
    </row>
    <row r="18" spans="1:17" s="16" customFormat="1" ht="18" x14ac:dyDescent="0.4">
      <c r="A18" s="16" t="s">
        <v>31</v>
      </c>
      <c r="B18" s="16" t="s">
        <v>62</v>
      </c>
      <c r="C18" s="36">
        <f>C10-C8</f>
        <v>6000000</v>
      </c>
      <c r="E18" s="32">
        <v>6000000</v>
      </c>
      <c r="F18" s="32">
        <f t="shared" si="0"/>
        <v>2160000</v>
      </c>
      <c r="G18" s="32">
        <f t="shared" si="3"/>
        <v>1500000</v>
      </c>
      <c r="H18" s="32" t="s">
        <v>4</v>
      </c>
      <c r="I18" s="32">
        <f>E18-F18</f>
        <v>3840000</v>
      </c>
      <c r="J18" s="32">
        <f t="shared" si="1"/>
        <v>960000</v>
      </c>
      <c r="K18" s="32">
        <f t="shared" si="4"/>
        <v>3120000</v>
      </c>
      <c r="L18" s="32">
        <f t="shared" si="2"/>
        <v>2880000</v>
      </c>
      <c r="M18" s="33">
        <f t="shared" si="5"/>
        <v>0.52</v>
      </c>
      <c r="N18" s="34" t="s">
        <v>18</v>
      </c>
    </row>
    <row r="19" spans="1:17" s="16" customFormat="1" ht="18" x14ac:dyDescent="0.4">
      <c r="A19" s="16" t="s">
        <v>34</v>
      </c>
      <c r="B19" s="16" t="s">
        <v>63</v>
      </c>
      <c r="C19" s="35">
        <f>C18/C10</f>
        <v>0.75</v>
      </c>
      <c r="E19" s="32">
        <v>10000000</v>
      </c>
      <c r="F19" s="32">
        <f t="shared" si="0"/>
        <v>2160000</v>
      </c>
      <c r="G19" s="32">
        <f t="shared" si="3"/>
        <v>2500000</v>
      </c>
      <c r="H19" s="32" t="s">
        <v>4</v>
      </c>
      <c r="I19" s="32">
        <f>E19-F19</f>
        <v>7840000</v>
      </c>
      <c r="J19" s="32">
        <f t="shared" si="1"/>
        <v>1960000</v>
      </c>
      <c r="K19" s="32">
        <f t="shared" si="4"/>
        <v>4120000</v>
      </c>
      <c r="L19" s="32">
        <f t="shared" si="2"/>
        <v>5880000</v>
      </c>
      <c r="M19" s="33">
        <f t="shared" si="5"/>
        <v>0.41199999999999998</v>
      </c>
      <c r="N19" s="34" t="s">
        <v>18</v>
      </c>
    </row>
    <row r="20" spans="1:17" s="16" customFormat="1" ht="18" x14ac:dyDescent="0.4">
      <c r="A20" s="16" t="s">
        <v>41</v>
      </c>
      <c r="B20" s="16" t="s">
        <v>64</v>
      </c>
      <c r="C20" s="36">
        <f>C11/C19</f>
        <v>1666666.6666666667</v>
      </c>
      <c r="E20" s="32">
        <v>15000000</v>
      </c>
      <c r="F20" s="32">
        <f t="shared" si="0"/>
        <v>2160000</v>
      </c>
      <c r="G20" s="32">
        <f t="shared" si="3"/>
        <v>3750000</v>
      </c>
      <c r="H20" s="32" t="s">
        <v>4</v>
      </c>
      <c r="I20" s="32">
        <f>E20-F20</f>
        <v>12840000</v>
      </c>
      <c r="J20" s="32">
        <f t="shared" si="1"/>
        <v>3210000</v>
      </c>
      <c r="K20" s="32">
        <f t="shared" si="4"/>
        <v>5370000</v>
      </c>
      <c r="L20" s="32">
        <f t="shared" si="2"/>
        <v>9630000</v>
      </c>
      <c r="M20" s="33">
        <f t="shared" si="5"/>
        <v>0.35799999999999998</v>
      </c>
      <c r="N20" s="34" t="s">
        <v>18</v>
      </c>
    </row>
    <row r="21" spans="1:17" s="16" customFormat="1" ht="18" x14ac:dyDescent="0.4">
      <c r="A21" s="16" t="s">
        <v>5</v>
      </c>
      <c r="B21" s="16" t="s">
        <v>65</v>
      </c>
      <c r="C21" s="36">
        <f>C20-C11</f>
        <v>416666.66666666674</v>
      </c>
      <c r="E21" s="32">
        <v>20000000</v>
      </c>
      <c r="F21" s="32">
        <f t="shared" si="0"/>
        <v>2160000</v>
      </c>
      <c r="G21" s="32">
        <f t="shared" si="3"/>
        <v>5000000</v>
      </c>
      <c r="H21" s="32" t="s">
        <v>4</v>
      </c>
      <c r="I21" s="32">
        <f>E21-F21</f>
        <v>17840000</v>
      </c>
      <c r="J21" s="32">
        <f t="shared" si="1"/>
        <v>4460000</v>
      </c>
      <c r="K21" s="32">
        <f t="shared" si="4"/>
        <v>6620000</v>
      </c>
      <c r="L21" s="32">
        <f t="shared" si="2"/>
        <v>13380000</v>
      </c>
      <c r="M21" s="33">
        <f t="shared" si="5"/>
        <v>0.33100000000000002</v>
      </c>
      <c r="N21" s="34" t="s">
        <v>19</v>
      </c>
    </row>
    <row r="22" spans="1:17" s="16" customFormat="1" ht="15.6" x14ac:dyDescent="0.3">
      <c r="A22" s="16" t="s">
        <v>40</v>
      </c>
      <c r="B22" s="16" t="s">
        <v>12</v>
      </c>
      <c r="C22" s="36">
        <f>C8*C9*C12</f>
        <v>160000</v>
      </c>
      <c r="E22" s="32">
        <v>25000000</v>
      </c>
      <c r="F22" s="32">
        <f t="shared" si="0"/>
        <v>2160000</v>
      </c>
      <c r="G22" s="32">
        <f t="shared" si="3"/>
        <v>6250000</v>
      </c>
      <c r="H22" s="32" t="s">
        <v>4</v>
      </c>
      <c r="I22" s="32">
        <f>I21</f>
        <v>17840000</v>
      </c>
      <c r="J22" s="32">
        <f>I21*$C$17</f>
        <v>4460000</v>
      </c>
      <c r="K22" s="32">
        <f t="shared" si="4"/>
        <v>6620000</v>
      </c>
      <c r="L22" s="32">
        <f t="shared" si="2"/>
        <v>18380000</v>
      </c>
      <c r="M22" s="33">
        <f t="shared" si="5"/>
        <v>0.26479999999999998</v>
      </c>
      <c r="N22" s="34" t="s">
        <v>20</v>
      </c>
    </row>
    <row r="23" spans="1:17" s="16" customFormat="1" ht="15.6" x14ac:dyDescent="0.3">
      <c r="A23" s="16" t="s">
        <v>39</v>
      </c>
      <c r="B23" s="16" t="s">
        <v>13</v>
      </c>
      <c r="C23" s="36">
        <f>C8+C22</f>
        <v>2160000</v>
      </c>
      <c r="E23" s="32">
        <v>26480000</v>
      </c>
      <c r="F23" s="32">
        <f t="shared" si="0"/>
        <v>2160000</v>
      </c>
      <c r="G23" s="32">
        <f t="shared" si="3"/>
        <v>6620000</v>
      </c>
      <c r="H23" s="32" t="s">
        <v>43</v>
      </c>
      <c r="I23" s="32">
        <f>I22</f>
        <v>17840000</v>
      </c>
      <c r="J23" s="32">
        <f>I22*$C$17</f>
        <v>4460000</v>
      </c>
      <c r="K23" s="32">
        <f t="shared" si="4"/>
        <v>6620000</v>
      </c>
      <c r="L23" s="32">
        <f t="shared" si="2"/>
        <v>19860000</v>
      </c>
      <c r="M23" s="33">
        <f t="shared" si="5"/>
        <v>0.25</v>
      </c>
      <c r="N23" s="34" t="s">
        <v>20</v>
      </c>
    </row>
    <row r="24" spans="1:17" s="16" customFormat="1" ht="17.399999999999999" x14ac:dyDescent="0.3">
      <c r="A24" s="16" t="s">
        <v>48</v>
      </c>
      <c r="B24" s="16" t="s">
        <v>68</v>
      </c>
      <c r="C24" s="36">
        <f>(C23+C17*(C25-C23))/C17</f>
        <v>26480000</v>
      </c>
      <c r="E24" s="32">
        <v>30000000</v>
      </c>
      <c r="F24" s="32">
        <f t="shared" si="0"/>
        <v>2160000</v>
      </c>
      <c r="G24" s="32">
        <f t="shared" si="3"/>
        <v>7500000</v>
      </c>
      <c r="H24" s="32" t="s">
        <v>8</v>
      </c>
      <c r="I24" s="32">
        <f>E24-F24</f>
        <v>27840000</v>
      </c>
      <c r="J24" s="32">
        <f>I24*$C$17</f>
        <v>6960000</v>
      </c>
      <c r="K24" s="32">
        <f t="shared" si="4"/>
        <v>9120000</v>
      </c>
      <c r="L24" s="32">
        <f t="shared" si="2"/>
        <v>20880000</v>
      </c>
      <c r="M24" s="33">
        <f t="shared" si="5"/>
        <v>0.30399999999999999</v>
      </c>
      <c r="N24" s="34" t="s">
        <v>55</v>
      </c>
    </row>
    <row r="25" spans="1:17" s="16" customFormat="1" ht="17.399999999999999" x14ac:dyDescent="0.3">
      <c r="A25" s="16" t="s">
        <v>53</v>
      </c>
      <c r="B25" s="16" t="s">
        <v>69</v>
      </c>
      <c r="C25" s="36">
        <v>20000000</v>
      </c>
      <c r="E25" s="17"/>
      <c r="F25" s="17"/>
      <c r="G25" s="17"/>
      <c r="H25" s="17"/>
      <c r="I25" s="17"/>
      <c r="J25" s="17"/>
      <c r="K25" s="17"/>
      <c r="L25" s="17"/>
      <c r="M25" s="17"/>
    </row>
    <row r="26" spans="1:17" s="16" customFormat="1" ht="15.6" x14ac:dyDescent="0.3">
      <c r="E26" s="17"/>
      <c r="F26" s="17"/>
      <c r="G26" s="17"/>
      <c r="H26" s="17"/>
      <c r="I26" s="17"/>
      <c r="J26" s="17"/>
      <c r="K26" s="17"/>
      <c r="L26" s="17"/>
      <c r="M26" s="17"/>
    </row>
    <row r="27" spans="1:17" s="16" customFormat="1" ht="15.6" x14ac:dyDescent="0.3">
      <c r="E27" s="17"/>
      <c r="F27" s="17"/>
      <c r="G27" s="17"/>
      <c r="H27" s="17"/>
      <c r="I27" s="17"/>
      <c r="J27" s="17"/>
      <c r="K27" s="17"/>
      <c r="L27" s="17"/>
      <c r="M27" s="17"/>
    </row>
    <row r="28" spans="1:17" ht="15.6" x14ac:dyDescent="0.3"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  <c r="Q28" s="5"/>
    </row>
    <row r="29" spans="1:17" ht="15.6" x14ac:dyDescent="0.3">
      <c r="E29" s="1"/>
      <c r="F29" s="1"/>
      <c r="G29" s="1"/>
      <c r="H29" s="6"/>
      <c r="I29" s="6"/>
      <c r="J29" s="6"/>
      <c r="K29" s="6"/>
      <c r="L29" s="7"/>
      <c r="M29" s="6"/>
      <c r="N29" s="5"/>
      <c r="O29" s="5"/>
      <c r="P29" s="5"/>
      <c r="Q29" s="5"/>
    </row>
    <row r="30" spans="1:17" ht="15.6" x14ac:dyDescent="0.3">
      <c r="E30" s="6"/>
      <c r="F30" s="6"/>
      <c r="G30" s="6"/>
      <c r="H30" s="6"/>
      <c r="I30" s="6"/>
      <c r="J30" s="6"/>
      <c r="K30" s="6"/>
      <c r="L30" s="7"/>
      <c r="M30" s="6"/>
      <c r="N30" s="5"/>
      <c r="O30" s="5"/>
      <c r="P30" s="5"/>
      <c r="Q30" s="5"/>
    </row>
    <row r="31" spans="1:17" ht="15.6" x14ac:dyDescent="0.3">
      <c r="E31" s="6"/>
      <c r="F31" s="6"/>
      <c r="G31" s="6"/>
      <c r="H31" s="6"/>
      <c r="I31" s="6"/>
      <c r="J31" s="6"/>
      <c r="K31" s="6"/>
      <c r="L31" s="7"/>
      <c r="M31" s="6"/>
      <c r="N31" s="5"/>
      <c r="O31" s="5"/>
      <c r="P31" s="5"/>
      <c r="Q31" s="5"/>
    </row>
    <row r="32" spans="1:17" ht="15.6" x14ac:dyDescent="0.3">
      <c r="E32" s="6"/>
      <c r="F32" s="6"/>
      <c r="G32" s="6"/>
      <c r="H32" s="6"/>
      <c r="I32" s="6"/>
      <c r="J32" s="6"/>
      <c r="K32" s="6"/>
      <c r="L32" s="7"/>
      <c r="M32" s="6"/>
      <c r="N32" s="5"/>
      <c r="O32" s="5"/>
      <c r="P32" s="5"/>
      <c r="Q32" s="5"/>
    </row>
    <row r="33" spans="2:17" ht="15.6" x14ac:dyDescent="0.3">
      <c r="E33" s="6"/>
      <c r="F33" s="6"/>
      <c r="G33" s="6"/>
      <c r="H33" s="6"/>
      <c r="I33" s="6"/>
      <c r="J33" s="6"/>
      <c r="K33" s="6"/>
      <c r="L33" s="7"/>
      <c r="M33" s="6"/>
      <c r="N33" s="5"/>
      <c r="O33" s="5"/>
      <c r="P33" s="5"/>
      <c r="Q33" s="5"/>
    </row>
    <row r="34" spans="2:17" ht="15.6" x14ac:dyDescent="0.3">
      <c r="E34" s="6"/>
      <c r="F34" s="6"/>
      <c r="G34" s="6"/>
      <c r="H34" s="6"/>
      <c r="I34" s="6"/>
      <c r="J34" s="6"/>
      <c r="K34" s="6"/>
      <c r="L34" s="7"/>
      <c r="M34" s="6"/>
      <c r="N34" s="5"/>
      <c r="O34" s="5"/>
      <c r="P34" s="5"/>
      <c r="Q34" s="5"/>
    </row>
    <row r="35" spans="2:17" ht="15.6" x14ac:dyDescent="0.3">
      <c r="E35" s="6"/>
      <c r="F35" s="6"/>
      <c r="G35" s="6"/>
      <c r="H35" s="6"/>
      <c r="I35" s="6"/>
      <c r="J35" s="6"/>
      <c r="K35" s="6"/>
      <c r="L35" s="7"/>
      <c r="M35" s="6"/>
      <c r="N35" s="5"/>
      <c r="O35" s="5"/>
      <c r="P35" s="5"/>
      <c r="Q35" s="5"/>
    </row>
    <row r="36" spans="2:17" x14ac:dyDescent="0.3">
      <c r="E36" s="8"/>
      <c r="F36" s="8"/>
      <c r="G36" s="8"/>
      <c r="H36" s="8"/>
      <c r="I36" s="8"/>
      <c r="J36" s="8"/>
      <c r="K36" s="8"/>
      <c r="L36" s="8"/>
      <c r="M36" s="8"/>
      <c r="N36" s="5"/>
      <c r="O36" s="5"/>
      <c r="P36" s="5"/>
      <c r="Q36" s="5"/>
    </row>
    <row r="37" spans="2:17" x14ac:dyDescent="0.3">
      <c r="E37" s="8"/>
      <c r="F37" s="8"/>
      <c r="G37" s="8"/>
      <c r="H37" s="8"/>
      <c r="I37" s="8"/>
      <c r="J37" s="8"/>
      <c r="K37" s="8"/>
      <c r="L37" s="8"/>
      <c r="M37" s="8"/>
      <c r="N37" s="5"/>
      <c r="O37" s="5"/>
      <c r="P37" s="5"/>
      <c r="Q37" s="5"/>
    </row>
    <row r="38" spans="2:17" x14ac:dyDescent="0.3">
      <c r="B38" t="s">
        <v>27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Copyright</vt:lpstr>
      <vt:lpstr>Preferred</vt:lpstr>
      <vt:lpstr>Participating Preferred</vt:lpstr>
      <vt:lpstr>Particip. Preferred with cap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2020-06-30T22:09:27Z</dcterms:created>
  <dcterms:modified xsi:type="dcterms:W3CDTF">2020-07-10T12:57:43Z</dcterms:modified>
</cp:coreProperties>
</file>