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im\Dropbox\FEF-Website\Copy\Courseware\transumanza\"/>
    </mc:Choice>
  </mc:AlternateContent>
  <bookViews>
    <workbookView xWindow="0" yWindow="0" windowWidth="23040" windowHeight="9192" activeTab="1"/>
  </bookViews>
  <sheets>
    <sheet name="Copyright" sheetId="3" r:id="rId1"/>
    <sheet name="Discounted Cash Flow method" sheetId="1" r:id="rId2"/>
    <sheet name="Terminal value calculations" sheetId="2" r:id="rId3"/>
  </sheets>
  <externalReferences>
    <externalReference r:id="rId4"/>
  </externalReferences>
  <definedNames>
    <definedName name="SubHeader">[1]Intro!$B$23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  <c r="B18" i="1"/>
  <c r="C17" i="1"/>
  <c r="D17" i="1"/>
  <c r="D19" i="1" s="1"/>
  <c r="E17" i="1"/>
  <c r="F17" i="1"/>
  <c r="F19" i="1" s="1"/>
  <c r="G17" i="1"/>
  <c r="G19" i="1" s="1"/>
  <c r="B17" i="1"/>
  <c r="C19" i="1" l="1"/>
  <c r="B20" i="1"/>
  <c r="B21" i="1" s="1"/>
  <c r="E19" i="1"/>
  <c r="B19" i="1"/>
  <c r="G27" i="2"/>
  <c r="G28" i="2" s="1"/>
  <c r="F27" i="2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E27" i="2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D27" i="2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C27" i="2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B27" i="2"/>
  <c r="B28" i="2" s="1"/>
  <c r="H26" i="2"/>
  <c r="B16" i="2" s="1"/>
  <c r="I26" i="2" l="1"/>
  <c r="B8" i="2" s="1"/>
  <c r="B22" i="1"/>
  <c r="B29" i="2"/>
  <c r="I28" i="2"/>
  <c r="B10" i="2" s="1"/>
  <c r="G29" i="2"/>
  <c r="H28" i="2"/>
  <c r="B18" i="2" s="1"/>
  <c r="H27" i="2"/>
  <c r="B17" i="2" s="1"/>
  <c r="I27" i="2"/>
  <c r="B9" i="2" s="1"/>
  <c r="G30" i="2" l="1"/>
  <c r="H29" i="2"/>
  <c r="B19" i="2" s="1"/>
  <c r="I29" i="2"/>
  <c r="B11" i="2" s="1"/>
  <c r="B30" i="2"/>
  <c r="B31" i="2" l="1"/>
  <c r="G31" i="2"/>
  <c r="H30" i="2"/>
  <c r="B20" i="2" s="1"/>
  <c r="G32" i="2" l="1"/>
  <c r="H31" i="2"/>
  <c r="B21" i="2" s="1"/>
  <c r="I30" i="2"/>
  <c r="B12" i="2" s="1"/>
  <c r="B32" i="2"/>
  <c r="B33" i="2" l="1"/>
  <c r="B34" i="2" s="1"/>
  <c r="I31" i="2"/>
  <c r="B13" i="2" s="1"/>
  <c r="G33" i="2"/>
  <c r="G34" i="2" s="1"/>
  <c r="H32" i="2"/>
  <c r="B22" i="2" s="1"/>
  <c r="H34" i="2" l="1"/>
  <c r="C17" i="2" s="1"/>
  <c r="G35" i="2"/>
  <c r="I32" i="2"/>
  <c r="B14" i="2" s="1"/>
  <c r="B35" i="2"/>
  <c r="I34" i="2" l="1"/>
  <c r="C9" i="2" s="1"/>
  <c r="H35" i="2"/>
  <c r="C18" i="2" s="1"/>
  <c r="G36" i="2"/>
  <c r="B36" i="2"/>
  <c r="B37" i="2" l="1"/>
  <c r="I35" i="2"/>
  <c r="C10" i="2" s="1"/>
  <c r="H36" i="2"/>
  <c r="C19" i="2" s="1"/>
  <c r="G37" i="2"/>
  <c r="I36" i="2" l="1"/>
  <c r="C11" i="2" s="1"/>
  <c r="H37" i="2"/>
  <c r="C20" i="2" s="1"/>
  <c r="G38" i="2"/>
  <c r="B38" i="2"/>
  <c r="I37" i="2" l="1"/>
  <c r="C12" i="2" s="1"/>
  <c r="H38" i="2"/>
  <c r="C21" i="2" s="1"/>
  <c r="G39" i="2"/>
  <c r="B39" i="2"/>
  <c r="B40" i="2" l="1"/>
  <c r="B41" i="2" s="1"/>
  <c r="I38" i="2"/>
  <c r="C13" i="2" s="1"/>
  <c r="H39" i="2"/>
  <c r="C22" i="2" s="1"/>
  <c r="G40" i="2"/>
  <c r="G41" i="2" s="1"/>
  <c r="B42" i="2" l="1"/>
  <c r="G42" i="2"/>
  <c r="H41" i="2"/>
  <c r="D18" i="2" s="1"/>
  <c r="I39" i="2"/>
  <c r="C14" i="2" s="1"/>
  <c r="G43" i="2" l="1"/>
  <c r="H42" i="2"/>
  <c r="D19" i="2" s="1"/>
  <c r="I41" i="2"/>
  <c r="D10" i="2" s="1"/>
  <c r="B43" i="2"/>
  <c r="I42" i="2" l="1"/>
  <c r="D11" i="2" s="1"/>
  <c r="B44" i="2"/>
  <c r="G44" i="2"/>
  <c r="H43" i="2"/>
  <c r="D20" i="2" s="1"/>
  <c r="G45" i="2" l="1"/>
  <c r="H44" i="2"/>
  <c r="D21" i="2" s="1"/>
  <c r="I43" i="2"/>
  <c r="D12" i="2" s="1"/>
  <c r="B45" i="2"/>
  <c r="B46" i="2" l="1"/>
  <c r="B47" i="2" s="1"/>
  <c r="I45" i="2"/>
  <c r="D14" i="2" s="1"/>
  <c r="I44" i="2"/>
  <c r="D13" i="2" s="1"/>
  <c r="G46" i="2"/>
  <c r="G47" i="2" s="1"/>
  <c r="H45" i="2"/>
  <c r="D22" i="2" s="1"/>
  <c r="H47" i="2" l="1"/>
  <c r="E19" i="2" s="1"/>
  <c r="G48" i="2"/>
  <c r="I47" i="2"/>
  <c r="E11" i="2" s="1"/>
  <c r="B48" i="2"/>
  <c r="B49" i="2" l="1"/>
  <c r="H48" i="2"/>
  <c r="E20" i="2" s="1"/>
  <c r="G49" i="2"/>
  <c r="B50" i="2" l="1"/>
  <c r="H49" i="2"/>
  <c r="E21" i="2" s="1"/>
  <c r="G50" i="2"/>
  <c r="I48" i="2"/>
  <c r="E12" i="2" s="1"/>
  <c r="B51" i="2" l="1"/>
  <c r="B52" i="2" s="1"/>
  <c r="H50" i="2"/>
  <c r="E22" i="2" s="1"/>
  <c r="G51" i="2"/>
  <c r="G52" i="2" s="1"/>
  <c r="I49" i="2"/>
  <c r="E13" i="2" s="1"/>
  <c r="G53" i="2" l="1"/>
  <c r="H52" i="2"/>
  <c r="F20" i="2" s="1"/>
  <c r="B53" i="2"/>
  <c r="I52" i="2"/>
  <c r="F12" i="2" s="1"/>
  <c r="I50" i="2"/>
  <c r="E14" i="2" s="1"/>
  <c r="B54" i="2" l="1"/>
  <c r="G54" i="2"/>
  <c r="H54" i="2" s="1"/>
  <c r="F22" i="2" s="1"/>
  <c r="H53" i="2"/>
  <c r="F21" i="2" s="1"/>
  <c r="I53" i="2" l="1"/>
  <c r="F13" i="2" s="1"/>
  <c r="I54" i="2"/>
  <c r="F14" i="2" s="1"/>
</calcChain>
</file>

<file path=xl/sharedStrings.xml><?xml version="1.0" encoding="utf-8"?>
<sst xmlns="http://schemas.openxmlformats.org/spreadsheetml/2006/main" count="49" uniqueCount="35">
  <si>
    <t>Annual Projections</t>
  </si>
  <si>
    <t>Year 1</t>
  </si>
  <si>
    <t>Year 2</t>
  </si>
  <si>
    <t>Year 3</t>
  </si>
  <si>
    <t>Year 4</t>
  </si>
  <si>
    <t>Year 5</t>
  </si>
  <si>
    <t>Year 6</t>
  </si>
  <si>
    <t>EBIT</t>
  </si>
  <si>
    <t>Taxes</t>
  </si>
  <si>
    <t>Depreciation</t>
  </si>
  <si>
    <t>Capital Expenditure</t>
  </si>
  <si>
    <t>Change in Net Working Capital</t>
  </si>
  <si>
    <t>Terminal Value</t>
  </si>
  <si>
    <t>Free Cash Flow</t>
  </si>
  <si>
    <t>Discount factor</t>
  </si>
  <si>
    <t>Discounted free cash flows</t>
  </si>
  <si>
    <t>Net Present Value</t>
  </si>
  <si>
    <t xml:space="preserve"> </t>
  </si>
  <si>
    <t>Terminal value</t>
  </si>
  <si>
    <t>Discount rate</t>
  </si>
  <si>
    <t>Company growth rate</t>
  </si>
  <si>
    <t>Growth rate →</t>
  </si>
  <si>
    <t>Discount rate ↓</t>
  </si>
  <si>
    <t>Net Present Value ($)</t>
  </si>
  <si>
    <t>Terminal Value ($)</t>
  </si>
  <si>
    <t>© 2020 Marco Da Rin and Thomas Hellmann</t>
  </si>
  <si>
    <t>Fundamentals of Entrepreneurial Finance</t>
  </si>
  <si>
    <t>Discounted Cash Flow method</t>
  </si>
  <si>
    <t>Chapter 05</t>
  </si>
  <si>
    <t>green background = input cells (from which formulas derive results)</t>
  </si>
  <si>
    <t>(this table replicates and extends the Tables in WorkHorse Box  5.3 in the book)</t>
  </si>
  <si>
    <t>Valuation with the Discounted Cash Flow method</t>
  </si>
  <si>
    <t>Discout rate</t>
  </si>
  <si>
    <t>Net Present Value of Terminal Value</t>
  </si>
  <si>
    <t>Terminal value net present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</si>
</sst>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[$$-409]#,##0"/>
    <numFmt numFmtId="166" formatCode="0.000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10" fontId="0" fillId="0" borderId="0" xfId="0" applyNumberFormat="1"/>
    <xf numFmtId="0" fontId="3" fillId="0" borderId="0" xfId="0" applyFont="1"/>
    <xf numFmtId="0" fontId="4" fillId="0" borderId="4" xfId="0" applyFont="1" applyBorder="1" applyAlignment="1">
      <alignment horizontal="center"/>
    </xf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0" fontId="5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2" borderId="0" xfId="0" applyFont="1" applyFill="1" applyAlignment="1">
      <alignment horizontal="left"/>
    </xf>
    <xf numFmtId="3" fontId="2" fillId="2" borderId="0" xfId="0" applyNumberFormat="1" applyFont="1" applyFill="1"/>
    <xf numFmtId="166" fontId="2" fillId="0" borderId="0" xfId="0" applyNumberFormat="1" applyFont="1"/>
    <xf numFmtId="9" fontId="2" fillId="2" borderId="0" xfId="0" applyNumberFormat="1" applyFont="1" applyFill="1"/>
    <xf numFmtId="10" fontId="0" fillId="2" borderId="0" xfId="0" applyNumberFormat="1" applyFill="1"/>
    <xf numFmtId="3" fontId="1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top"/>
    </xf>
    <xf numFmtId="3" fontId="2" fillId="0" borderId="1" xfId="0" applyNumberFormat="1" applyFont="1" applyFill="1" applyBorder="1" applyAlignment="1">
      <alignment vertical="top"/>
    </xf>
    <xf numFmtId="3" fontId="1" fillId="0" borderId="1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9" fontId="1" fillId="2" borderId="8" xfId="0" applyNumberFormat="1" applyFont="1" applyFill="1" applyBorder="1" applyAlignment="1">
      <alignment horizontal="right" vertical="center"/>
    </xf>
    <xf numFmtId="9" fontId="1" fillId="2" borderId="9" xfId="0" applyNumberFormat="1" applyFont="1" applyFill="1" applyBorder="1" applyAlignment="1">
      <alignment horizontal="right" vertical="center"/>
    </xf>
    <xf numFmtId="9" fontId="1" fillId="2" borderId="11" xfId="0" applyNumberFormat="1" applyFont="1" applyFill="1" applyBorder="1" applyAlignment="1">
      <alignment horizontal="right" vertical="center"/>
    </xf>
    <xf numFmtId="9" fontId="1" fillId="2" borderId="10" xfId="0" applyNumberFormat="1" applyFont="1" applyFill="1" applyBorder="1" applyAlignment="1">
      <alignment horizontal="right" vertical="center"/>
    </xf>
    <xf numFmtId="9" fontId="1" fillId="2" borderId="13" xfId="0" applyNumberFormat="1" applyFont="1" applyFill="1" applyBorder="1" applyAlignment="1">
      <alignment horizontal="right" vertical="center"/>
    </xf>
    <xf numFmtId="9" fontId="1" fillId="2" borderId="12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240" cy="3962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ellmann/Dropbox/CA%20Capri%20Marco/Current%20Structure/Chapter%203%20(Financial%20Plan)/Financial%20model/2017-07-14%20-%20Financial%20Model%20v9%20-%20WorkHor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venues -&gt;"/>
      <sheetName val="Top-Down"/>
      <sheetName val="Bottom-Up"/>
      <sheetName val="Revenues"/>
      <sheetName val="Costs -&gt;"/>
      <sheetName val="COGS"/>
      <sheetName val="Payroll"/>
      <sheetName val="Other Operating Expenses"/>
      <sheetName val="Capital Expenses"/>
      <sheetName val="Expenses"/>
      <sheetName val="Working Capital"/>
      <sheetName val="Financing"/>
      <sheetName val="Statements -&gt;"/>
      <sheetName val="Cash Flow"/>
      <sheetName val="Income Statement"/>
      <sheetName val="Balance Sheet"/>
      <sheetName val="Other Charts -&gt;"/>
      <sheetName val="Additional Charts"/>
      <sheetName val="DCF Valuation"/>
    </sheetNames>
    <sheetDataSet>
      <sheetData sheetId="0">
        <row r="23">
          <cell r="B23" t="str">
            <v>USD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2">
          <cell r="R52">
            <v>29000</v>
          </cell>
        </row>
      </sheetData>
      <sheetData sheetId="10"/>
      <sheetData sheetId="11"/>
      <sheetData sheetId="12"/>
      <sheetData sheetId="13"/>
      <sheetData sheetId="14">
        <row r="16">
          <cell r="R16">
            <v>0</v>
          </cell>
        </row>
      </sheetData>
      <sheetData sheetId="15">
        <row r="18">
          <cell r="R18">
            <v>-1411.9047619047619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workbookViewId="0">
      <selection activeCell="F18" sqref="F18"/>
    </sheetView>
  </sheetViews>
  <sheetFormatPr defaultRowHeight="14.4" x14ac:dyDescent="0.3"/>
  <sheetData>
    <row r="2" spans="1:1" ht="16.8" customHeight="1" x14ac:dyDescent="0.3"/>
    <row r="3" spans="1:1" ht="18" x14ac:dyDescent="0.35">
      <c r="A3" s="4" t="s">
        <v>25</v>
      </c>
    </row>
    <row r="4" spans="1:1" ht="18" x14ac:dyDescent="0.35">
      <c r="A4" s="4" t="s">
        <v>26</v>
      </c>
    </row>
    <row r="5" spans="1:1" ht="18" x14ac:dyDescent="0.35">
      <c r="A5" s="4" t="s">
        <v>28</v>
      </c>
    </row>
    <row r="6" spans="1:1" ht="18" x14ac:dyDescent="0.35">
      <c r="A6" s="4" t="s">
        <v>27</v>
      </c>
    </row>
    <row r="7" spans="1:1" ht="15" customHeight="1" x14ac:dyDescent="0.3"/>
  </sheetData>
  <pageMargins left="0.7" right="0.7" top="0.75" bottom="0.75" header="0.3" footer="0.3"/>
  <pageSetup paperSize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A21" sqref="A21"/>
    </sheetView>
  </sheetViews>
  <sheetFormatPr defaultRowHeight="15.6" x14ac:dyDescent="0.3"/>
  <cols>
    <col min="1" max="1" width="64.5546875" style="6" customWidth="1"/>
    <col min="2" max="7" width="11.44140625" style="6" customWidth="1"/>
    <col min="8" max="8" width="7.44140625" style="6" customWidth="1"/>
    <col min="9" max="10" width="8.88671875" style="6"/>
    <col min="11" max="11" width="10.5546875" style="6" bestFit="1" customWidth="1"/>
    <col min="12" max="16384" width="8.88671875" style="6"/>
  </cols>
  <sheetData>
    <row r="1" spans="1:11" s="10" customFormat="1" ht="18" x14ac:dyDescent="0.35">
      <c r="A1" s="9" t="s">
        <v>31</v>
      </c>
      <c r="E1" s="11"/>
      <c r="F1" s="11"/>
      <c r="G1" s="11"/>
      <c r="H1" s="11"/>
      <c r="I1" s="11"/>
      <c r="J1" s="11"/>
    </row>
    <row r="2" spans="1:11" s="10" customFormat="1" ht="18" x14ac:dyDescent="0.35">
      <c r="A2" s="9" t="s">
        <v>30</v>
      </c>
      <c r="E2" s="11"/>
      <c r="F2" s="11"/>
      <c r="G2" s="11"/>
      <c r="H2" s="11"/>
      <c r="I2" s="11"/>
      <c r="J2" s="11"/>
    </row>
    <row r="3" spans="1:11" s="10" customFormat="1" x14ac:dyDescent="0.3">
      <c r="A3" s="12" t="s">
        <v>29</v>
      </c>
      <c r="E3" s="11"/>
      <c r="F3" s="11"/>
      <c r="G3" s="11"/>
      <c r="H3" s="11"/>
      <c r="I3" s="11"/>
      <c r="J3" s="11"/>
    </row>
    <row r="6" spans="1:11" x14ac:dyDescent="0.3">
      <c r="A6" s="6" t="s">
        <v>32</v>
      </c>
      <c r="B6" s="15">
        <v>0.15</v>
      </c>
    </row>
    <row r="7" spans="1:11" x14ac:dyDescent="0.3">
      <c r="A7" s="6" t="s">
        <v>20</v>
      </c>
      <c r="B7" s="15">
        <v>0.05</v>
      </c>
    </row>
    <row r="9" spans="1:11" x14ac:dyDescent="0.3">
      <c r="B9" s="32" t="s">
        <v>0</v>
      </c>
      <c r="C9" s="33"/>
      <c r="D9" s="33"/>
      <c r="E9" s="33"/>
      <c r="F9" s="33"/>
      <c r="G9" s="33"/>
    </row>
    <row r="10" spans="1:11" x14ac:dyDescent="0.3">
      <c r="B10" s="5" t="s">
        <v>1</v>
      </c>
      <c r="C10" s="5" t="s">
        <v>2</v>
      </c>
      <c r="D10" s="5" t="s">
        <v>3</v>
      </c>
      <c r="E10" s="5" t="s">
        <v>4</v>
      </c>
      <c r="F10" s="5" t="s">
        <v>5</v>
      </c>
      <c r="G10" s="5" t="s">
        <v>6</v>
      </c>
    </row>
    <row r="11" spans="1:11" x14ac:dyDescent="0.3">
      <c r="A11" s="6" t="s">
        <v>7</v>
      </c>
      <c r="B11" s="13">
        <v>-408811.90476190473</v>
      </c>
      <c r="C11" s="13">
        <v>-416783.80952380999</v>
      </c>
      <c r="D11" s="13">
        <v>1068426.0571428554</v>
      </c>
      <c r="E11" s="13">
        <v>1968550.2519999994</v>
      </c>
      <c r="F11" s="13">
        <v>4034335.3788399985</v>
      </c>
      <c r="G11" s="13">
        <v>7583253.3809379954</v>
      </c>
      <c r="K11" s="7"/>
    </row>
    <row r="12" spans="1:11" x14ac:dyDescent="0.3">
      <c r="A12" s="6" t="s">
        <v>8</v>
      </c>
      <c r="B12" s="13">
        <v>0</v>
      </c>
      <c r="C12" s="13">
        <v>0</v>
      </c>
      <c r="D12" s="13">
        <v>-160263.9085714283</v>
      </c>
      <c r="E12" s="13">
        <v>-295282.53779999987</v>
      </c>
      <c r="F12" s="13">
        <v>-605150.30682599975</v>
      </c>
      <c r="G12" s="13">
        <v>-1137488.0071406993</v>
      </c>
      <c r="K12" s="7"/>
    </row>
    <row r="13" spans="1:11" x14ac:dyDescent="0.3">
      <c r="A13" s="6" t="s">
        <v>9</v>
      </c>
      <c r="B13" s="13">
        <v>1411.9047619047619</v>
      </c>
      <c r="C13" s="13">
        <v>15423.809523809523</v>
      </c>
      <c r="D13" s="13">
        <v>23157.142857142855</v>
      </c>
      <c r="E13" s="13">
        <v>25299.999999999996</v>
      </c>
      <c r="F13" s="13">
        <v>25299.999999999996</v>
      </c>
      <c r="G13" s="13">
        <v>34300</v>
      </c>
      <c r="K13" s="7"/>
    </row>
    <row r="14" spans="1:11" x14ac:dyDescent="0.3">
      <c r="A14" s="6" t="s">
        <v>10</v>
      </c>
      <c r="B14" s="13">
        <v>29000</v>
      </c>
      <c r="C14" s="13">
        <v>98000</v>
      </c>
      <c r="D14" s="13">
        <v>3000</v>
      </c>
      <c r="E14" s="13">
        <v>15000</v>
      </c>
      <c r="F14" s="13">
        <v>0</v>
      </c>
      <c r="G14" s="13">
        <v>45000</v>
      </c>
      <c r="K14" s="7"/>
    </row>
    <row r="15" spans="1:11" x14ac:dyDescent="0.3">
      <c r="A15" s="6" t="s">
        <v>11</v>
      </c>
      <c r="B15" s="13">
        <v>0</v>
      </c>
      <c r="C15" s="13">
        <v>-978016.43835616426</v>
      </c>
      <c r="D15" s="13">
        <v>-1340531.1123287668</v>
      </c>
      <c r="E15" s="13">
        <v>-1660350.6305753435</v>
      </c>
      <c r="F15" s="13">
        <v>-2645635.5059375335</v>
      </c>
      <c r="G15" s="13">
        <v>-4626105.264142029</v>
      </c>
      <c r="K15" s="7"/>
    </row>
    <row r="16" spans="1:11" x14ac:dyDescent="0.3">
      <c r="B16" s="7"/>
      <c r="K16" s="7"/>
    </row>
    <row r="17" spans="1:13" x14ac:dyDescent="0.3">
      <c r="A17" s="6" t="s">
        <v>13</v>
      </c>
      <c r="B17" s="7">
        <f t="shared" ref="B17:G17" si="0">B11+B12+B13-B14+B15</f>
        <v>-436400</v>
      </c>
      <c r="C17" s="7">
        <f t="shared" si="0"/>
        <v>-1477376.4383561648</v>
      </c>
      <c r="D17" s="7">
        <f t="shared" si="0"/>
        <v>-412211.82090019691</v>
      </c>
      <c r="E17" s="7">
        <f t="shared" si="0"/>
        <v>23217.083624656079</v>
      </c>
      <c r="F17" s="7">
        <f t="shared" si="0"/>
        <v>808849.56607646542</v>
      </c>
      <c r="G17" s="7">
        <f t="shared" si="0"/>
        <v>1808960.1096552666</v>
      </c>
      <c r="H17" s="7"/>
      <c r="K17" s="7"/>
    </row>
    <row r="18" spans="1:13" x14ac:dyDescent="0.3">
      <c r="A18" s="6" t="s">
        <v>14</v>
      </c>
      <c r="B18" s="8">
        <f>1/(1+$B$6)^1</f>
        <v>0.86956521739130443</v>
      </c>
      <c r="C18" s="8">
        <f>1/(1+$B$6)^2</f>
        <v>0.7561436672967865</v>
      </c>
      <c r="D18" s="8">
        <f>1/(1+$B$6)^3</f>
        <v>0.65751623243198831</v>
      </c>
      <c r="E18" s="8">
        <f>1/(1+$B$6)^4</f>
        <v>0.57175324559303342</v>
      </c>
      <c r="F18" s="8">
        <f>1/(1+$B$6)^5</f>
        <v>0.49717673529828987</v>
      </c>
      <c r="G18" s="8">
        <f>1/(1+$B$6)^6</f>
        <v>0.43232759591155645</v>
      </c>
      <c r="H18" s="8">
        <f>1/(1+$B$6)^7</f>
        <v>0.37593703992309269</v>
      </c>
    </row>
    <row r="19" spans="1:13" x14ac:dyDescent="0.3">
      <c r="A19" s="6" t="s">
        <v>15</v>
      </c>
      <c r="B19" s="7">
        <f>B17*B18</f>
        <v>-379478.26086956525</v>
      </c>
      <c r="C19" s="7">
        <f t="shared" ref="C19:G19" si="1">C17*C18</f>
        <v>-1117108.8380764953</v>
      </c>
      <c r="D19" s="7">
        <f t="shared" si="1"/>
        <v>-271035.96344222699</v>
      </c>
      <c r="E19" s="7">
        <f t="shared" si="1"/>
        <v>13274.442915601981</v>
      </c>
      <c r="F19" s="7">
        <f t="shared" si="1"/>
        <v>402141.18660933548</v>
      </c>
      <c r="G19" s="7">
        <f t="shared" si="1"/>
        <v>782063.37530716695</v>
      </c>
      <c r="H19" s="7"/>
    </row>
    <row r="20" spans="1:13" x14ac:dyDescent="0.3">
      <c r="A20" s="6" t="s">
        <v>12</v>
      </c>
      <c r="B20" s="7">
        <f>G17*(1+B7)/(B6-B7)</f>
        <v>18994081.151380304</v>
      </c>
      <c r="C20" s="7"/>
      <c r="D20" s="7"/>
      <c r="E20" s="7"/>
      <c r="F20" s="7"/>
      <c r="G20" s="7"/>
      <c r="H20" s="7"/>
    </row>
    <row r="21" spans="1:13" x14ac:dyDescent="0.3">
      <c r="A21" s="6" t="s">
        <v>33</v>
      </c>
      <c r="B21" s="7">
        <f>B20*H18</f>
        <v>7140578.6441089194</v>
      </c>
      <c r="C21" s="7"/>
      <c r="D21" s="7"/>
      <c r="E21" s="7"/>
      <c r="F21" s="7"/>
      <c r="G21" s="7"/>
      <c r="H21" s="7"/>
    </row>
    <row r="22" spans="1:13" x14ac:dyDescent="0.3">
      <c r="A22" s="6" t="s">
        <v>16</v>
      </c>
      <c r="B22" s="7">
        <f>B19+C19+D19+E19+F19+G19+B21</f>
        <v>6570434.5865527363</v>
      </c>
    </row>
    <row r="24" spans="1:13" x14ac:dyDescent="0.3">
      <c r="B24" s="7"/>
      <c r="L24" s="14"/>
      <c r="M24" s="14"/>
    </row>
  </sheetData>
  <mergeCells count="1">
    <mergeCell ref="B9:G9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28" workbookViewId="0">
      <selection activeCell="F40" sqref="F40"/>
    </sheetView>
  </sheetViews>
  <sheetFormatPr defaultRowHeight="14.4" x14ac:dyDescent="0.3"/>
  <cols>
    <col min="1" max="1" width="14.44140625" bestFit="1" customWidth="1"/>
    <col min="2" max="6" width="10.88671875" bestFit="1" customWidth="1"/>
    <col min="7" max="7" width="10.21875" customWidth="1"/>
    <col min="8" max="8" width="16.77734375" customWidth="1"/>
    <col min="9" max="9" width="27.77734375" bestFit="1" customWidth="1"/>
    <col min="10" max="10" width="11.88671875" bestFit="1" customWidth="1"/>
    <col min="11" max="11" width="18.88671875" bestFit="1" customWidth="1"/>
  </cols>
  <sheetData>
    <row r="1" spans="1:10" s="10" customFormat="1" ht="18" x14ac:dyDescent="0.35">
      <c r="A1" s="9" t="s">
        <v>31</v>
      </c>
      <c r="E1" s="11"/>
      <c r="F1" s="11"/>
      <c r="G1" s="11"/>
      <c r="H1" s="11"/>
      <c r="I1" s="11"/>
      <c r="J1" s="11"/>
    </row>
    <row r="2" spans="1:10" s="10" customFormat="1" ht="18" x14ac:dyDescent="0.35">
      <c r="A2" s="9" t="s">
        <v>30</v>
      </c>
      <c r="E2" s="11"/>
      <c r="F2" s="11"/>
      <c r="G2" s="11"/>
      <c r="H2" s="11"/>
      <c r="I2" s="11"/>
      <c r="J2" s="11"/>
    </row>
    <row r="3" spans="1:10" s="10" customFormat="1" ht="15.6" x14ac:dyDescent="0.3">
      <c r="A3" s="12" t="s">
        <v>29</v>
      </c>
      <c r="E3" s="11"/>
      <c r="F3" s="11"/>
      <c r="G3" s="11"/>
      <c r="H3" s="11"/>
      <c r="I3" s="11"/>
      <c r="J3" s="11"/>
    </row>
    <row r="5" spans="1:10" ht="15" thickBot="1" x14ac:dyDescent="0.35">
      <c r="A5" t="s">
        <v>17</v>
      </c>
    </row>
    <row r="6" spans="1:10" x14ac:dyDescent="0.3">
      <c r="A6" s="23" t="s">
        <v>21</v>
      </c>
      <c r="B6" s="30">
        <v>0</v>
      </c>
      <c r="C6" s="30">
        <v>0.05</v>
      </c>
      <c r="D6" s="30">
        <v>0.1</v>
      </c>
      <c r="E6" s="30">
        <v>0.15</v>
      </c>
      <c r="F6" s="31">
        <v>0.2</v>
      </c>
    </row>
    <row r="7" spans="1:10" x14ac:dyDescent="0.3">
      <c r="A7" s="24" t="s">
        <v>22</v>
      </c>
      <c r="B7" s="34" t="s">
        <v>23</v>
      </c>
      <c r="C7" s="34"/>
      <c r="D7" s="34"/>
      <c r="E7" s="34"/>
      <c r="F7" s="35"/>
    </row>
    <row r="8" spans="1:10" ht="15.6" x14ac:dyDescent="0.3">
      <c r="A8" s="28">
        <v>0.05</v>
      </c>
      <c r="B8" s="17">
        <f t="shared" ref="B8:B14" si="0">I26</f>
        <v>26916296.036984105</v>
      </c>
      <c r="C8" s="18"/>
      <c r="D8" s="18"/>
      <c r="E8" s="18"/>
      <c r="F8" s="19"/>
    </row>
    <row r="9" spans="1:10" ht="15.6" x14ac:dyDescent="0.3">
      <c r="A9" s="28">
        <v>0.1</v>
      </c>
      <c r="B9" s="17">
        <f t="shared" si="0"/>
        <v>9844709.0421206038</v>
      </c>
      <c r="C9" s="17">
        <f t="shared" ref="C9:C14" si="1">I34</f>
        <v>21076928.088604424</v>
      </c>
      <c r="D9" s="18"/>
      <c r="E9" s="18"/>
      <c r="F9" s="19"/>
    </row>
    <row r="10" spans="1:10" ht="15.6" x14ac:dyDescent="0.3">
      <c r="A10" s="28">
        <v>0.15</v>
      </c>
      <c r="B10" s="17">
        <f t="shared" si="0"/>
        <v>4641286.2745337104</v>
      </c>
      <c r="C10" s="17">
        <f t="shared" si="1"/>
        <v>7639195.8798778513</v>
      </c>
      <c r="D10" s="17">
        <f>I41</f>
        <v>16632924.695910275</v>
      </c>
      <c r="E10" s="18"/>
      <c r="F10" s="19"/>
    </row>
    <row r="11" spans="1:10" ht="15.6" x14ac:dyDescent="0.3">
      <c r="A11" s="28">
        <v>0.2</v>
      </c>
      <c r="B11" s="17">
        <f t="shared" si="0"/>
        <v>2307643.3832175294</v>
      </c>
      <c r="C11" s="17">
        <f t="shared" si="1"/>
        <v>3519277.5444556782</v>
      </c>
      <c r="D11" s="17">
        <f>I42</f>
        <v>5942545.8669319777</v>
      </c>
      <c r="E11" s="17">
        <f>I47</f>
        <v>13212350.834360866</v>
      </c>
      <c r="F11" s="19"/>
    </row>
    <row r="12" spans="1:10" x14ac:dyDescent="0.3">
      <c r="A12" s="28">
        <v>0.3</v>
      </c>
      <c r="B12" s="17">
        <f t="shared" si="0"/>
        <v>343672.45819078176</v>
      </c>
      <c r="C12" s="17">
        <f t="shared" si="1"/>
        <v>668476.15942857624</v>
      </c>
      <c r="D12" s="17">
        <f>I43</f>
        <v>1155681.7112852675</v>
      </c>
      <c r="E12" s="17">
        <f>I48</f>
        <v>1967690.9643797535</v>
      </c>
      <c r="F12" s="20">
        <f>I52</f>
        <v>3591709.4705687268</v>
      </c>
    </row>
    <row r="13" spans="1:10" x14ac:dyDescent="0.3">
      <c r="A13" s="28">
        <v>0.4</v>
      </c>
      <c r="B13" s="17">
        <f t="shared" si="0"/>
        <v>-396304.08273320866</v>
      </c>
      <c r="C13" s="17">
        <f t="shared" si="1"/>
        <v>-276179.8075019549</v>
      </c>
      <c r="D13" s="17">
        <f>I44</f>
        <v>-116014.10719361651</v>
      </c>
      <c r="E13" s="17">
        <f>I49</f>
        <v>108217.87323805701</v>
      </c>
      <c r="F13" s="20">
        <f>I53</f>
        <v>444565.84388556762</v>
      </c>
    </row>
    <row r="14" spans="1:10" ht="15" thickBot="1" x14ac:dyDescent="0.35">
      <c r="A14" s="29">
        <v>0.5</v>
      </c>
      <c r="B14" s="21">
        <f t="shared" si="0"/>
        <v>-719028.65516017738</v>
      </c>
      <c r="C14" s="21">
        <f t="shared" si="1"/>
        <v>-666091.55089957512</v>
      </c>
      <c r="D14" s="21">
        <f>I45</f>
        <v>-599920.17057382234</v>
      </c>
      <c r="E14" s="21">
        <f>I50</f>
        <v>-514842.68158356874</v>
      </c>
      <c r="F14" s="22">
        <f>I54</f>
        <v>-401406.02959656407</v>
      </c>
    </row>
    <row r="15" spans="1:10" x14ac:dyDescent="0.3">
      <c r="A15" s="25" t="s">
        <v>17</v>
      </c>
      <c r="B15" s="36" t="s">
        <v>24</v>
      </c>
      <c r="C15" s="36"/>
      <c r="D15" s="36"/>
      <c r="E15" s="36"/>
      <c r="F15" s="37"/>
    </row>
    <row r="16" spans="1:10" ht="15.6" x14ac:dyDescent="0.3">
      <c r="A16" s="26">
        <v>0.05</v>
      </c>
      <c r="B16" s="17">
        <f t="shared" ref="B16:B22" si="2">H26</f>
        <v>36179202.193105333</v>
      </c>
      <c r="C16" s="18"/>
      <c r="D16" s="18"/>
      <c r="E16" s="18"/>
      <c r="F16" s="19"/>
    </row>
    <row r="17" spans="1:11" ht="15.6" x14ac:dyDescent="0.3">
      <c r="A17" s="26">
        <v>0.1</v>
      </c>
      <c r="B17" s="17">
        <f t="shared" si="2"/>
        <v>18089601.096552666</v>
      </c>
      <c r="C17" s="17">
        <f t="shared" ref="C17:C22" si="3">H34</f>
        <v>37988162.302760601</v>
      </c>
      <c r="D17" s="18"/>
      <c r="E17" s="18"/>
      <c r="F17" s="19"/>
    </row>
    <row r="18" spans="1:11" ht="15.6" x14ac:dyDescent="0.3">
      <c r="A18" s="26">
        <v>0.15</v>
      </c>
      <c r="B18" s="17">
        <f t="shared" si="2"/>
        <v>12059734.064368445</v>
      </c>
      <c r="C18" s="17">
        <f t="shared" si="3"/>
        <v>18994081.151380304</v>
      </c>
      <c r="D18" s="17">
        <f>H41</f>
        <v>39797122.412415877</v>
      </c>
      <c r="E18" s="18"/>
      <c r="F18" s="19"/>
    </row>
    <row r="19" spans="1:11" ht="15.6" x14ac:dyDescent="0.3">
      <c r="A19" s="26">
        <v>0.2</v>
      </c>
      <c r="B19" s="17">
        <f t="shared" si="2"/>
        <v>9044800.5482763331</v>
      </c>
      <c r="C19" s="17">
        <f t="shared" si="3"/>
        <v>12662720.767586866</v>
      </c>
      <c r="D19" s="17">
        <f>H42</f>
        <v>19898561.206207935</v>
      </c>
      <c r="E19" s="17">
        <f>H47</f>
        <v>41606082.522071116</v>
      </c>
      <c r="F19" s="19"/>
    </row>
    <row r="20" spans="1:11" x14ac:dyDescent="0.3">
      <c r="A20" s="26">
        <v>0.3</v>
      </c>
      <c r="B20" s="17">
        <f t="shared" si="2"/>
        <v>6029867.0321842227</v>
      </c>
      <c r="C20" s="17">
        <f t="shared" si="3"/>
        <v>7597632.4605521206</v>
      </c>
      <c r="D20" s="17">
        <f>H43</f>
        <v>9949280.6031039674</v>
      </c>
      <c r="E20" s="17">
        <f>H48</f>
        <v>13868694.17402371</v>
      </c>
      <c r="F20" s="20">
        <f>H52</f>
        <v>21707521.315863203</v>
      </c>
    </row>
    <row r="21" spans="1:11" x14ac:dyDescent="0.3">
      <c r="A21" s="26">
        <v>0.4</v>
      </c>
      <c r="B21" s="17">
        <f t="shared" si="2"/>
        <v>4522400.2741381666</v>
      </c>
      <c r="C21" s="17">
        <f t="shared" si="3"/>
        <v>5426880.3289657999</v>
      </c>
      <c r="D21" s="17">
        <f>H44</f>
        <v>6632853.7354026437</v>
      </c>
      <c r="E21" s="17">
        <f>H49</f>
        <v>8321216.5044142259</v>
      </c>
      <c r="F21" s="20">
        <f>H53</f>
        <v>10853760.657931598</v>
      </c>
    </row>
    <row r="22" spans="1:11" ht="15" thickBot="1" x14ac:dyDescent="0.35">
      <c r="A22" s="27">
        <v>0.5</v>
      </c>
      <c r="B22" s="21">
        <f t="shared" si="2"/>
        <v>3617920.2193105333</v>
      </c>
      <c r="C22" s="21">
        <f t="shared" si="3"/>
        <v>4220906.9225289561</v>
      </c>
      <c r="D22" s="21">
        <f>H45</f>
        <v>4974640.3015519837</v>
      </c>
      <c r="E22" s="21">
        <f>H50</f>
        <v>5943726.0745815905</v>
      </c>
      <c r="F22" s="22">
        <f>H54</f>
        <v>7235840.4386210665</v>
      </c>
    </row>
    <row r="25" spans="1:11" ht="15.6" x14ac:dyDescent="0.3">
      <c r="A25" t="s">
        <v>17</v>
      </c>
      <c r="B25" s="5" t="s">
        <v>1</v>
      </c>
      <c r="C25" s="5" t="s">
        <v>2</v>
      </c>
      <c r="D25" s="5" t="s">
        <v>3</v>
      </c>
      <c r="E25" s="5" t="s">
        <v>4</v>
      </c>
      <c r="F25" s="5" t="s">
        <v>5</v>
      </c>
      <c r="G25" s="5" t="s">
        <v>6</v>
      </c>
      <c r="H25" s="1" t="s">
        <v>18</v>
      </c>
      <c r="I25" s="1" t="s">
        <v>34</v>
      </c>
      <c r="J25" s="1" t="s">
        <v>19</v>
      </c>
      <c r="K25" s="1" t="s">
        <v>20</v>
      </c>
    </row>
    <row r="26" spans="1:11" x14ac:dyDescent="0.3">
      <c r="B26" s="2">
        <v>-436400</v>
      </c>
      <c r="C26" s="2">
        <v>-743864.10958904133</v>
      </c>
      <c r="D26" s="2">
        <v>-1145724.1496673203</v>
      </c>
      <c r="E26" s="2">
        <v>23217.083624656079</v>
      </c>
      <c r="F26" s="2">
        <v>808849.56607646542</v>
      </c>
      <c r="G26" s="2">
        <v>1808960.1096552666</v>
      </c>
      <c r="H26" s="2">
        <f t="shared" ref="H26:H32" si="4">G26*(1+K26)/(J26-K26)</f>
        <v>36179202.193105333</v>
      </c>
      <c r="I26" s="2">
        <f t="shared" ref="I26:I32" si="5">NPV(J26,C26:H26)+B26</f>
        <v>26916296.036984105</v>
      </c>
      <c r="J26" s="16">
        <v>0.05</v>
      </c>
      <c r="K26" s="16">
        <v>0</v>
      </c>
    </row>
    <row r="27" spans="1:11" x14ac:dyDescent="0.3">
      <c r="A27" t="s">
        <v>17</v>
      </c>
      <c r="B27" s="2">
        <f t="shared" ref="B27:G42" si="6">B26</f>
        <v>-436400</v>
      </c>
      <c r="C27" s="2">
        <f t="shared" si="6"/>
        <v>-743864.10958904133</v>
      </c>
      <c r="D27" s="2">
        <f t="shared" si="6"/>
        <v>-1145724.1496673203</v>
      </c>
      <c r="E27" s="2">
        <f t="shared" si="6"/>
        <v>23217.083624656079</v>
      </c>
      <c r="F27" s="2">
        <f t="shared" si="6"/>
        <v>808849.56607646542</v>
      </c>
      <c r="G27" s="2">
        <f t="shared" si="6"/>
        <v>1808960.1096552666</v>
      </c>
      <c r="H27" s="2">
        <f t="shared" si="4"/>
        <v>18089601.096552666</v>
      </c>
      <c r="I27" s="2">
        <f t="shared" si="5"/>
        <v>9844709.0421206038</v>
      </c>
      <c r="J27" s="16">
        <v>0.1</v>
      </c>
      <c r="K27" s="16">
        <v>0</v>
      </c>
    </row>
    <row r="28" spans="1:11" x14ac:dyDescent="0.3">
      <c r="B28" s="2">
        <f t="shared" si="6"/>
        <v>-436400</v>
      </c>
      <c r="C28" s="2">
        <f t="shared" si="6"/>
        <v>-743864.10958904133</v>
      </c>
      <c r="D28" s="2">
        <f t="shared" si="6"/>
        <v>-1145724.1496673203</v>
      </c>
      <c r="E28" s="2">
        <f t="shared" si="6"/>
        <v>23217.083624656079</v>
      </c>
      <c r="F28" s="2">
        <f t="shared" si="6"/>
        <v>808849.56607646542</v>
      </c>
      <c r="G28" s="2">
        <f t="shared" si="6"/>
        <v>1808960.1096552666</v>
      </c>
      <c r="H28" s="2">
        <f t="shared" si="4"/>
        <v>12059734.064368445</v>
      </c>
      <c r="I28" s="2">
        <f t="shared" si="5"/>
        <v>4641286.2745337104</v>
      </c>
      <c r="J28" s="16">
        <v>0.15</v>
      </c>
      <c r="K28" s="16">
        <v>0</v>
      </c>
    </row>
    <row r="29" spans="1:11" x14ac:dyDescent="0.3">
      <c r="B29" s="2">
        <f t="shared" si="6"/>
        <v>-436400</v>
      </c>
      <c r="C29" s="2">
        <f t="shared" si="6"/>
        <v>-743864.10958904133</v>
      </c>
      <c r="D29" s="2">
        <f t="shared" si="6"/>
        <v>-1145724.1496673203</v>
      </c>
      <c r="E29" s="2">
        <f t="shared" si="6"/>
        <v>23217.083624656079</v>
      </c>
      <c r="F29" s="2">
        <f t="shared" si="6"/>
        <v>808849.56607646542</v>
      </c>
      <c r="G29" s="2">
        <f t="shared" si="6"/>
        <v>1808960.1096552666</v>
      </c>
      <c r="H29" s="2">
        <f t="shared" si="4"/>
        <v>9044800.5482763331</v>
      </c>
      <c r="I29" s="2">
        <f t="shared" si="5"/>
        <v>2307643.3832175294</v>
      </c>
      <c r="J29" s="16">
        <v>0.2</v>
      </c>
      <c r="K29" s="16">
        <v>0</v>
      </c>
    </row>
    <row r="30" spans="1:11" x14ac:dyDescent="0.3">
      <c r="B30" s="2">
        <f t="shared" si="6"/>
        <v>-436400</v>
      </c>
      <c r="C30" s="2">
        <f t="shared" si="6"/>
        <v>-743864.10958904133</v>
      </c>
      <c r="D30" s="2">
        <f t="shared" si="6"/>
        <v>-1145724.1496673203</v>
      </c>
      <c r="E30" s="2">
        <f t="shared" si="6"/>
        <v>23217.083624656079</v>
      </c>
      <c r="F30" s="2">
        <f t="shared" si="6"/>
        <v>808849.56607646542</v>
      </c>
      <c r="G30" s="2">
        <f t="shared" si="6"/>
        <v>1808960.1096552666</v>
      </c>
      <c r="H30" s="2">
        <f t="shared" si="4"/>
        <v>6029867.0321842227</v>
      </c>
      <c r="I30" s="2">
        <f t="shared" si="5"/>
        <v>343672.45819078176</v>
      </c>
      <c r="J30" s="16">
        <v>0.3</v>
      </c>
      <c r="K30" s="16">
        <v>0</v>
      </c>
    </row>
    <row r="31" spans="1:11" x14ac:dyDescent="0.3">
      <c r="A31" t="s">
        <v>17</v>
      </c>
      <c r="B31" s="2">
        <f t="shared" si="6"/>
        <v>-436400</v>
      </c>
      <c r="C31" s="2">
        <f t="shared" si="6"/>
        <v>-743864.10958904133</v>
      </c>
      <c r="D31" s="2">
        <f t="shared" si="6"/>
        <v>-1145724.1496673203</v>
      </c>
      <c r="E31" s="2">
        <f t="shared" si="6"/>
        <v>23217.083624656079</v>
      </c>
      <c r="F31" s="2">
        <f t="shared" si="6"/>
        <v>808849.56607646542</v>
      </c>
      <c r="G31" s="2">
        <f t="shared" si="6"/>
        <v>1808960.1096552666</v>
      </c>
      <c r="H31" s="2">
        <f t="shared" si="4"/>
        <v>4522400.2741381666</v>
      </c>
      <c r="I31" s="2">
        <f t="shared" si="5"/>
        <v>-396304.08273320866</v>
      </c>
      <c r="J31" s="16">
        <v>0.4</v>
      </c>
      <c r="K31" s="16">
        <v>0</v>
      </c>
    </row>
    <row r="32" spans="1:11" x14ac:dyDescent="0.3">
      <c r="B32" s="2">
        <f t="shared" si="6"/>
        <v>-436400</v>
      </c>
      <c r="C32" s="2">
        <f t="shared" si="6"/>
        <v>-743864.10958904133</v>
      </c>
      <c r="D32" s="2">
        <f t="shared" si="6"/>
        <v>-1145724.1496673203</v>
      </c>
      <c r="E32" s="2">
        <f t="shared" si="6"/>
        <v>23217.083624656079</v>
      </c>
      <c r="F32" s="2">
        <f t="shared" si="6"/>
        <v>808849.56607646542</v>
      </c>
      <c r="G32" s="2">
        <f t="shared" si="6"/>
        <v>1808960.1096552666</v>
      </c>
      <c r="H32" s="2">
        <f t="shared" si="4"/>
        <v>3617920.2193105333</v>
      </c>
      <c r="I32" s="2">
        <f t="shared" si="5"/>
        <v>-719028.65516017738</v>
      </c>
      <c r="J32" s="16">
        <v>0.5</v>
      </c>
      <c r="K32" s="16">
        <v>0</v>
      </c>
    </row>
    <row r="33" spans="2:11" x14ac:dyDescent="0.3">
      <c r="B33" s="2">
        <f t="shared" si="6"/>
        <v>-436400</v>
      </c>
      <c r="C33" s="2">
        <f t="shared" si="6"/>
        <v>-743864.10958904133</v>
      </c>
      <c r="D33" s="2">
        <f t="shared" si="6"/>
        <v>-1145724.1496673203</v>
      </c>
      <c r="E33" s="2">
        <f t="shared" si="6"/>
        <v>23217.083624656079</v>
      </c>
      <c r="F33" s="2">
        <f t="shared" si="6"/>
        <v>808849.56607646542</v>
      </c>
      <c r="G33" s="2">
        <f t="shared" si="6"/>
        <v>1808960.1096552666</v>
      </c>
    </row>
    <row r="34" spans="2:11" x14ac:dyDescent="0.3">
      <c r="B34" s="2">
        <f t="shared" si="6"/>
        <v>-436400</v>
      </c>
      <c r="C34" s="2">
        <f t="shared" si="6"/>
        <v>-743864.10958904133</v>
      </c>
      <c r="D34" s="2">
        <f t="shared" si="6"/>
        <v>-1145724.1496673203</v>
      </c>
      <c r="E34" s="2">
        <f t="shared" si="6"/>
        <v>23217.083624656079</v>
      </c>
      <c r="F34" s="2">
        <f t="shared" si="6"/>
        <v>808849.56607646542</v>
      </c>
      <c r="G34" s="2">
        <f t="shared" si="6"/>
        <v>1808960.1096552666</v>
      </c>
      <c r="H34" s="2">
        <f t="shared" ref="H34:H39" si="7">G34*(1+K34)/(J34-K34)</f>
        <v>37988162.302760601</v>
      </c>
      <c r="I34" s="2">
        <f t="shared" ref="I34:I39" si="8">NPV(J34,C34:H34)+B34</f>
        <v>21076928.088604424</v>
      </c>
      <c r="J34" s="16">
        <v>0.1</v>
      </c>
      <c r="K34" s="16">
        <v>0.05</v>
      </c>
    </row>
    <row r="35" spans="2:11" x14ac:dyDescent="0.3">
      <c r="B35" s="2">
        <f t="shared" si="6"/>
        <v>-436400</v>
      </c>
      <c r="C35" s="2">
        <f t="shared" si="6"/>
        <v>-743864.10958904133</v>
      </c>
      <c r="D35" s="2">
        <f t="shared" si="6"/>
        <v>-1145724.1496673203</v>
      </c>
      <c r="E35" s="2">
        <f t="shared" si="6"/>
        <v>23217.083624656079</v>
      </c>
      <c r="F35" s="2">
        <f t="shared" si="6"/>
        <v>808849.56607646542</v>
      </c>
      <c r="G35" s="2">
        <f t="shared" si="6"/>
        <v>1808960.1096552666</v>
      </c>
      <c r="H35" s="2">
        <f t="shared" si="7"/>
        <v>18994081.151380304</v>
      </c>
      <c r="I35" s="2">
        <f t="shared" si="8"/>
        <v>7639195.8798778513</v>
      </c>
      <c r="J35" s="16">
        <v>0.15</v>
      </c>
      <c r="K35" s="16">
        <v>0.05</v>
      </c>
    </row>
    <row r="36" spans="2:11" x14ac:dyDescent="0.3">
      <c r="B36" s="2">
        <f t="shared" si="6"/>
        <v>-436400</v>
      </c>
      <c r="C36" s="2">
        <f t="shared" si="6"/>
        <v>-743864.10958904133</v>
      </c>
      <c r="D36" s="2">
        <f t="shared" si="6"/>
        <v>-1145724.1496673203</v>
      </c>
      <c r="E36" s="2">
        <f t="shared" si="6"/>
        <v>23217.083624656079</v>
      </c>
      <c r="F36" s="2">
        <f t="shared" si="6"/>
        <v>808849.56607646542</v>
      </c>
      <c r="G36" s="2">
        <f t="shared" si="6"/>
        <v>1808960.1096552666</v>
      </c>
      <c r="H36" s="2">
        <f t="shared" si="7"/>
        <v>12662720.767586866</v>
      </c>
      <c r="I36" s="2">
        <f t="shared" si="8"/>
        <v>3519277.5444556782</v>
      </c>
      <c r="J36" s="16">
        <v>0.2</v>
      </c>
      <c r="K36" s="16">
        <v>0.05</v>
      </c>
    </row>
    <row r="37" spans="2:11" x14ac:dyDescent="0.3">
      <c r="B37" s="2">
        <f t="shared" si="6"/>
        <v>-436400</v>
      </c>
      <c r="C37" s="2">
        <f t="shared" si="6"/>
        <v>-743864.10958904133</v>
      </c>
      <c r="D37" s="2">
        <f t="shared" si="6"/>
        <v>-1145724.1496673203</v>
      </c>
      <c r="E37" s="2">
        <f t="shared" si="6"/>
        <v>23217.083624656079</v>
      </c>
      <c r="F37" s="2">
        <f t="shared" si="6"/>
        <v>808849.56607646542</v>
      </c>
      <c r="G37" s="2">
        <f t="shared" si="6"/>
        <v>1808960.1096552666</v>
      </c>
      <c r="H37" s="2">
        <f t="shared" si="7"/>
        <v>7597632.4605521206</v>
      </c>
      <c r="I37" s="2">
        <f t="shared" si="8"/>
        <v>668476.15942857624</v>
      </c>
      <c r="J37" s="16">
        <v>0.3</v>
      </c>
      <c r="K37" s="16">
        <v>0.05</v>
      </c>
    </row>
    <row r="38" spans="2:11" x14ac:dyDescent="0.3">
      <c r="B38" s="2">
        <f t="shared" si="6"/>
        <v>-436400</v>
      </c>
      <c r="C38" s="2">
        <f t="shared" si="6"/>
        <v>-743864.10958904133</v>
      </c>
      <c r="D38" s="2">
        <f t="shared" si="6"/>
        <v>-1145724.1496673203</v>
      </c>
      <c r="E38" s="2">
        <f t="shared" si="6"/>
        <v>23217.083624656079</v>
      </c>
      <c r="F38" s="2">
        <f t="shared" si="6"/>
        <v>808849.56607646542</v>
      </c>
      <c r="G38" s="2">
        <f t="shared" si="6"/>
        <v>1808960.1096552666</v>
      </c>
      <c r="H38" s="2">
        <f t="shared" si="7"/>
        <v>5426880.3289657999</v>
      </c>
      <c r="I38" s="2">
        <f t="shared" si="8"/>
        <v>-276179.8075019549</v>
      </c>
      <c r="J38" s="16">
        <v>0.4</v>
      </c>
      <c r="K38" s="16">
        <v>0.05</v>
      </c>
    </row>
    <row r="39" spans="2:11" x14ac:dyDescent="0.3">
      <c r="B39" s="2">
        <f t="shared" si="6"/>
        <v>-436400</v>
      </c>
      <c r="C39" s="2">
        <f t="shared" si="6"/>
        <v>-743864.10958904133</v>
      </c>
      <c r="D39" s="2">
        <f t="shared" si="6"/>
        <v>-1145724.1496673203</v>
      </c>
      <c r="E39" s="2">
        <f t="shared" si="6"/>
        <v>23217.083624656079</v>
      </c>
      <c r="F39" s="2">
        <f t="shared" si="6"/>
        <v>808849.56607646542</v>
      </c>
      <c r="G39" s="2">
        <f t="shared" si="6"/>
        <v>1808960.1096552666</v>
      </c>
      <c r="H39" s="2">
        <f t="shared" si="7"/>
        <v>4220906.9225289561</v>
      </c>
      <c r="I39" s="2">
        <f t="shared" si="8"/>
        <v>-666091.55089957512</v>
      </c>
      <c r="J39" s="16">
        <v>0.5</v>
      </c>
      <c r="K39" s="16">
        <v>0.05</v>
      </c>
    </row>
    <row r="40" spans="2:11" x14ac:dyDescent="0.3">
      <c r="B40" s="2">
        <f t="shared" si="6"/>
        <v>-436400</v>
      </c>
      <c r="C40" s="2">
        <f t="shared" si="6"/>
        <v>-743864.10958904133</v>
      </c>
      <c r="D40" s="2">
        <f t="shared" si="6"/>
        <v>-1145724.1496673203</v>
      </c>
      <c r="E40" s="2">
        <f t="shared" si="6"/>
        <v>23217.083624656079</v>
      </c>
      <c r="F40" s="2">
        <f t="shared" si="6"/>
        <v>808849.56607646542</v>
      </c>
      <c r="G40" s="2">
        <f t="shared" si="6"/>
        <v>1808960.1096552666</v>
      </c>
    </row>
    <row r="41" spans="2:11" x14ac:dyDescent="0.3">
      <c r="B41" s="2">
        <f t="shared" si="6"/>
        <v>-436400</v>
      </c>
      <c r="C41" s="2">
        <f t="shared" si="6"/>
        <v>-743864.10958904133</v>
      </c>
      <c r="D41" s="2">
        <f t="shared" si="6"/>
        <v>-1145724.1496673203</v>
      </c>
      <c r="E41" s="2">
        <f t="shared" si="6"/>
        <v>23217.083624656079</v>
      </c>
      <c r="F41" s="2">
        <f t="shared" si="6"/>
        <v>808849.56607646542</v>
      </c>
      <c r="G41" s="2">
        <f t="shared" si="6"/>
        <v>1808960.1096552666</v>
      </c>
      <c r="H41" s="2">
        <f>G41*(1+K41)/(J41-K41)</f>
        <v>39797122.412415877</v>
      </c>
      <c r="I41" s="2">
        <f>NPV(J41,C41:H41)+B41</f>
        <v>16632924.695910275</v>
      </c>
      <c r="J41" s="16">
        <v>0.15</v>
      </c>
      <c r="K41" s="16">
        <v>0.1</v>
      </c>
    </row>
    <row r="42" spans="2:11" x14ac:dyDescent="0.3">
      <c r="B42" s="2">
        <f t="shared" si="6"/>
        <v>-436400</v>
      </c>
      <c r="C42" s="2">
        <f t="shared" si="6"/>
        <v>-743864.10958904133</v>
      </c>
      <c r="D42" s="2">
        <f t="shared" si="6"/>
        <v>-1145724.1496673203</v>
      </c>
      <c r="E42" s="2">
        <f t="shared" si="6"/>
        <v>23217.083624656079</v>
      </c>
      <c r="F42" s="2">
        <f t="shared" si="6"/>
        <v>808849.56607646542</v>
      </c>
      <c r="G42" s="2">
        <f t="shared" si="6"/>
        <v>1808960.1096552666</v>
      </c>
      <c r="H42" s="2">
        <f>G42*(1+K42)/(J42-K42)</f>
        <v>19898561.206207935</v>
      </c>
      <c r="I42" s="2">
        <f>NPV(J42,C42:H42)+B42</f>
        <v>5942545.8669319777</v>
      </c>
      <c r="J42" s="16">
        <v>0.2</v>
      </c>
      <c r="K42" s="16">
        <v>0.1</v>
      </c>
    </row>
    <row r="43" spans="2:11" x14ac:dyDescent="0.3">
      <c r="B43" s="2">
        <f t="shared" ref="B43:G54" si="9">B42</f>
        <v>-436400</v>
      </c>
      <c r="C43" s="2">
        <f t="shared" si="9"/>
        <v>-743864.10958904133</v>
      </c>
      <c r="D43" s="2">
        <f t="shared" si="9"/>
        <v>-1145724.1496673203</v>
      </c>
      <c r="E43" s="2">
        <f t="shared" si="9"/>
        <v>23217.083624656079</v>
      </c>
      <c r="F43" s="2">
        <f t="shared" si="9"/>
        <v>808849.56607646542</v>
      </c>
      <c r="G43" s="2">
        <f t="shared" si="9"/>
        <v>1808960.1096552666</v>
      </c>
      <c r="H43" s="2">
        <f>G43*(1+K43)/(J43-K43)</f>
        <v>9949280.6031039674</v>
      </c>
      <c r="I43" s="2">
        <f>NPV(J43,C43:H43)+B43</f>
        <v>1155681.7112852675</v>
      </c>
      <c r="J43" s="16">
        <v>0.3</v>
      </c>
      <c r="K43" s="16">
        <v>0.1</v>
      </c>
    </row>
    <row r="44" spans="2:11" x14ac:dyDescent="0.3">
      <c r="B44" s="2">
        <f t="shared" si="9"/>
        <v>-436400</v>
      </c>
      <c r="C44" s="2">
        <f t="shared" si="9"/>
        <v>-743864.10958904133</v>
      </c>
      <c r="D44" s="2">
        <f t="shared" si="9"/>
        <v>-1145724.1496673203</v>
      </c>
      <c r="E44" s="2">
        <f t="shared" si="9"/>
        <v>23217.083624656079</v>
      </c>
      <c r="F44" s="2">
        <f t="shared" si="9"/>
        <v>808849.56607646542</v>
      </c>
      <c r="G44" s="2">
        <f t="shared" si="9"/>
        <v>1808960.1096552666</v>
      </c>
      <c r="H44" s="2">
        <f>G44*(1+K44)/(J44-K44)</f>
        <v>6632853.7354026437</v>
      </c>
      <c r="I44" s="2">
        <f>NPV(J44,C44:H44)+B44</f>
        <v>-116014.10719361651</v>
      </c>
      <c r="J44" s="16">
        <v>0.4</v>
      </c>
      <c r="K44" s="16">
        <v>0.1</v>
      </c>
    </row>
    <row r="45" spans="2:11" x14ac:dyDescent="0.3">
      <c r="B45" s="2">
        <f t="shared" si="9"/>
        <v>-436400</v>
      </c>
      <c r="C45" s="2">
        <f t="shared" si="9"/>
        <v>-743864.10958904133</v>
      </c>
      <c r="D45" s="2">
        <f t="shared" si="9"/>
        <v>-1145724.1496673203</v>
      </c>
      <c r="E45" s="2">
        <f t="shared" si="9"/>
        <v>23217.083624656079</v>
      </c>
      <c r="F45" s="2">
        <f t="shared" si="9"/>
        <v>808849.56607646542</v>
      </c>
      <c r="G45" s="2">
        <f t="shared" si="9"/>
        <v>1808960.1096552666</v>
      </c>
      <c r="H45" s="2">
        <f>G45*(1+K45)/(J45-K45)</f>
        <v>4974640.3015519837</v>
      </c>
      <c r="I45" s="2">
        <f>NPV(J45,C45:H45)+B45</f>
        <v>-599920.17057382234</v>
      </c>
      <c r="J45" s="16">
        <v>0.5</v>
      </c>
      <c r="K45" s="16">
        <v>0.1</v>
      </c>
    </row>
    <row r="46" spans="2:11" x14ac:dyDescent="0.3">
      <c r="B46" s="2">
        <f t="shared" si="9"/>
        <v>-436400</v>
      </c>
      <c r="C46" s="2">
        <f t="shared" si="9"/>
        <v>-743864.10958904133</v>
      </c>
      <c r="D46" s="2">
        <f t="shared" si="9"/>
        <v>-1145724.1496673203</v>
      </c>
      <c r="E46" s="2">
        <f t="shared" si="9"/>
        <v>23217.083624656079</v>
      </c>
      <c r="F46" s="2">
        <f t="shared" si="9"/>
        <v>808849.56607646542</v>
      </c>
      <c r="G46" s="2">
        <f t="shared" si="9"/>
        <v>1808960.1096552666</v>
      </c>
    </row>
    <row r="47" spans="2:11" x14ac:dyDescent="0.3">
      <c r="B47" s="2">
        <f t="shared" si="9"/>
        <v>-436400</v>
      </c>
      <c r="C47" s="2">
        <f t="shared" si="9"/>
        <v>-743864.10958904133</v>
      </c>
      <c r="D47" s="2">
        <f t="shared" si="9"/>
        <v>-1145724.1496673203</v>
      </c>
      <c r="E47" s="2">
        <f t="shared" si="9"/>
        <v>23217.083624656079</v>
      </c>
      <c r="F47" s="2">
        <f t="shared" si="9"/>
        <v>808849.56607646542</v>
      </c>
      <c r="G47" s="2">
        <f t="shared" si="9"/>
        <v>1808960.1096552666</v>
      </c>
      <c r="H47" s="2">
        <f>G47*(1+K47)/(J47-K47)</f>
        <v>41606082.522071116</v>
      </c>
      <c r="I47" s="2">
        <f>NPV(J47,C47:H47)+B47</f>
        <v>13212350.834360866</v>
      </c>
      <c r="J47" s="16">
        <v>0.2</v>
      </c>
      <c r="K47" s="16">
        <v>0.15</v>
      </c>
    </row>
    <row r="48" spans="2:11" x14ac:dyDescent="0.3">
      <c r="B48" s="2">
        <f t="shared" si="9"/>
        <v>-436400</v>
      </c>
      <c r="C48" s="2">
        <f t="shared" si="9"/>
        <v>-743864.10958904133</v>
      </c>
      <c r="D48" s="2">
        <f t="shared" si="9"/>
        <v>-1145724.1496673203</v>
      </c>
      <c r="E48" s="2">
        <f t="shared" si="9"/>
        <v>23217.083624656079</v>
      </c>
      <c r="F48" s="2">
        <f t="shared" si="9"/>
        <v>808849.56607646542</v>
      </c>
      <c r="G48" s="2">
        <f t="shared" si="9"/>
        <v>1808960.1096552666</v>
      </c>
      <c r="H48" s="2">
        <f>G48*(1+K48)/(J48-K48)</f>
        <v>13868694.17402371</v>
      </c>
      <c r="I48" s="2">
        <f>NPV(J48,C48:H48)+B48</f>
        <v>1967690.9643797535</v>
      </c>
      <c r="J48" s="16">
        <v>0.3</v>
      </c>
      <c r="K48" s="16">
        <v>0.15</v>
      </c>
    </row>
    <row r="49" spans="2:11" x14ac:dyDescent="0.3">
      <c r="B49" s="2">
        <f t="shared" si="9"/>
        <v>-436400</v>
      </c>
      <c r="C49" s="2">
        <f t="shared" si="9"/>
        <v>-743864.10958904133</v>
      </c>
      <c r="D49" s="2">
        <f t="shared" si="9"/>
        <v>-1145724.1496673203</v>
      </c>
      <c r="E49" s="2">
        <f t="shared" si="9"/>
        <v>23217.083624656079</v>
      </c>
      <c r="F49" s="2">
        <f t="shared" si="9"/>
        <v>808849.56607646542</v>
      </c>
      <c r="G49" s="2">
        <f t="shared" si="9"/>
        <v>1808960.1096552666</v>
      </c>
      <c r="H49" s="2">
        <f>G49*(1+K49)/(J49-K49)</f>
        <v>8321216.5044142259</v>
      </c>
      <c r="I49" s="2">
        <f>NPV(J49,C49:H49)+B49</f>
        <v>108217.87323805701</v>
      </c>
      <c r="J49" s="16">
        <v>0.4</v>
      </c>
      <c r="K49" s="16">
        <v>0.15</v>
      </c>
    </row>
    <row r="50" spans="2:11" x14ac:dyDescent="0.3">
      <c r="B50" s="2">
        <f t="shared" si="9"/>
        <v>-436400</v>
      </c>
      <c r="C50" s="2">
        <f t="shared" si="9"/>
        <v>-743864.10958904133</v>
      </c>
      <c r="D50" s="2">
        <f t="shared" si="9"/>
        <v>-1145724.1496673203</v>
      </c>
      <c r="E50" s="2">
        <f t="shared" si="9"/>
        <v>23217.083624656079</v>
      </c>
      <c r="F50" s="2">
        <f t="shared" si="9"/>
        <v>808849.56607646542</v>
      </c>
      <c r="G50" s="2">
        <f t="shared" si="9"/>
        <v>1808960.1096552666</v>
      </c>
      <c r="H50" s="2">
        <f>G50*(1+K50)/(J50-K50)</f>
        <v>5943726.0745815905</v>
      </c>
      <c r="I50" s="2">
        <f>NPV(J50,C50:H50)+B50</f>
        <v>-514842.68158356874</v>
      </c>
      <c r="J50" s="16">
        <v>0.5</v>
      </c>
      <c r="K50" s="16">
        <v>0.15</v>
      </c>
    </row>
    <row r="51" spans="2:11" x14ac:dyDescent="0.3">
      <c r="B51" s="2">
        <f t="shared" si="9"/>
        <v>-436400</v>
      </c>
      <c r="C51" s="2">
        <f t="shared" si="9"/>
        <v>-743864.10958904133</v>
      </c>
      <c r="D51" s="2">
        <f t="shared" si="9"/>
        <v>-1145724.1496673203</v>
      </c>
      <c r="E51" s="2">
        <f t="shared" si="9"/>
        <v>23217.083624656079</v>
      </c>
      <c r="F51" s="2">
        <f t="shared" si="9"/>
        <v>808849.56607646542</v>
      </c>
      <c r="G51" s="2">
        <f t="shared" si="9"/>
        <v>1808960.1096552666</v>
      </c>
      <c r="H51" s="2"/>
      <c r="I51" s="2"/>
      <c r="J51" s="3"/>
      <c r="K51" s="3"/>
    </row>
    <row r="52" spans="2:11" x14ac:dyDescent="0.3">
      <c r="B52" s="2">
        <f t="shared" si="9"/>
        <v>-436400</v>
      </c>
      <c r="C52" s="2">
        <f t="shared" si="9"/>
        <v>-743864.10958904133</v>
      </c>
      <c r="D52" s="2">
        <f t="shared" si="9"/>
        <v>-1145724.1496673203</v>
      </c>
      <c r="E52" s="2">
        <f t="shared" si="9"/>
        <v>23217.083624656079</v>
      </c>
      <c r="F52" s="2">
        <f t="shared" si="9"/>
        <v>808849.56607646542</v>
      </c>
      <c r="G52" s="2">
        <f t="shared" si="9"/>
        <v>1808960.1096552666</v>
      </c>
      <c r="H52" s="2">
        <f>G52*(1+K52)/(J52-K52)</f>
        <v>21707521.315863203</v>
      </c>
      <c r="I52" s="2">
        <f>NPV(J52,C52:H52)+B52</f>
        <v>3591709.4705687268</v>
      </c>
      <c r="J52" s="16">
        <v>0.3</v>
      </c>
      <c r="K52" s="16">
        <v>0.2</v>
      </c>
    </row>
    <row r="53" spans="2:11" x14ac:dyDescent="0.3">
      <c r="B53" s="2">
        <f t="shared" si="9"/>
        <v>-436400</v>
      </c>
      <c r="C53" s="2">
        <f t="shared" si="9"/>
        <v>-743864.10958904133</v>
      </c>
      <c r="D53" s="2">
        <f t="shared" si="9"/>
        <v>-1145724.1496673203</v>
      </c>
      <c r="E53" s="2">
        <f t="shared" si="9"/>
        <v>23217.083624656079</v>
      </c>
      <c r="F53" s="2">
        <f t="shared" si="9"/>
        <v>808849.56607646542</v>
      </c>
      <c r="G53" s="2">
        <f t="shared" si="9"/>
        <v>1808960.1096552666</v>
      </c>
      <c r="H53" s="2">
        <f>G53*(1+K53)/(J53-K53)</f>
        <v>10853760.657931598</v>
      </c>
      <c r="I53" s="2">
        <f>NPV(J53,C53:H53)+B53</f>
        <v>444565.84388556762</v>
      </c>
      <c r="J53" s="16">
        <v>0.4</v>
      </c>
      <c r="K53" s="16">
        <v>0.2</v>
      </c>
    </row>
    <row r="54" spans="2:11" x14ac:dyDescent="0.3">
      <c r="B54" s="2">
        <f t="shared" si="9"/>
        <v>-436400</v>
      </c>
      <c r="C54" s="2">
        <f t="shared" si="9"/>
        <v>-743864.10958904133</v>
      </c>
      <c r="D54" s="2">
        <f t="shared" si="9"/>
        <v>-1145724.1496673203</v>
      </c>
      <c r="E54" s="2">
        <f t="shared" si="9"/>
        <v>23217.083624656079</v>
      </c>
      <c r="F54" s="2">
        <f t="shared" si="9"/>
        <v>808849.56607646542</v>
      </c>
      <c r="G54" s="2">
        <f t="shared" si="9"/>
        <v>1808960.1096552666</v>
      </c>
      <c r="H54" s="2">
        <f>G54*(1+K54)/(J54-K54)</f>
        <v>7235840.4386210665</v>
      </c>
      <c r="I54" s="2">
        <f>NPV(J54,C54:H54)+B54</f>
        <v>-401406.02959656407</v>
      </c>
      <c r="J54" s="16">
        <v>0.5</v>
      </c>
      <c r="K54" s="16">
        <v>0.2</v>
      </c>
    </row>
    <row r="55" spans="2:11" x14ac:dyDescent="0.3">
      <c r="B55" s="2"/>
      <c r="C55" s="2"/>
      <c r="D55" s="2"/>
      <c r="E55" s="2"/>
      <c r="F55" s="2"/>
      <c r="G55" s="2"/>
    </row>
  </sheetData>
  <mergeCells count="2">
    <mergeCell ref="B7:F7"/>
    <mergeCell ref="B15:F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Copyright</vt:lpstr>
      <vt:lpstr>Discounted Cash Flow method</vt:lpstr>
      <vt:lpstr>Terminal value calculations</vt:lpstr>
    </vt:vector>
  </TitlesOfParts>
  <Company>Universita' Luigi Bocconi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Da Rin</dc:creator>
  <cp:lastModifiedBy>Marco Da Rin</cp:lastModifiedBy>
  <dcterms:created xsi:type="dcterms:W3CDTF">2020-06-29T21:10:15Z</dcterms:created>
  <dcterms:modified xsi:type="dcterms:W3CDTF">2021-05-14T17:51:30Z</dcterms:modified>
</cp:coreProperties>
</file>