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/>
  </bookViews>
  <sheets>
    <sheet name="Copyright Notice" sheetId="2" r:id="rId1"/>
    <sheet name="Single round returns" sheetId="1" r:id="rId2"/>
    <sheet name="Multiple round retur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18" i="3"/>
  <c r="B17" i="3"/>
  <c r="B16" i="3"/>
  <c r="G41" i="3" l="1"/>
  <c r="B7" i="3"/>
  <c r="G40" i="3" s="1"/>
  <c r="G39" i="3"/>
  <c r="G38" i="3"/>
  <c r="G24" i="3" l="1"/>
  <c r="B30" i="3" s="1"/>
  <c r="B24" i="3"/>
  <c r="G23" i="3"/>
  <c r="B29" i="3" s="1"/>
  <c r="B23" i="3"/>
  <c r="G22" i="3"/>
  <c r="B28" i="3" s="1"/>
  <c r="B22" i="3"/>
  <c r="G21" i="3"/>
  <c r="C21" i="3"/>
  <c r="B21" i="3" l="1"/>
  <c r="B15" i="3"/>
  <c r="B10" i="3"/>
  <c r="D35" i="3"/>
  <c r="E35" i="3" s="1"/>
  <c r="E36" i="3"/>
  <c r="F36" i="3" s="1"/>
  <c r="G36" i="3" s="1"/>
  <c r="C37" i="3"/>
  <c r="C34" i="1"/>
  <c r="C33" i="1"/>
  <c r="C30" i="1"/>
  <c r="C29" i="1"/>
  <c r="D37" i="3" l="1"/>
  <c r="G44" i="3"/>
  <c r="E37" i="3"/>
  <c r="F35" i="3"/>
  <c r="C22" i="1"/>
  <c r="C21" i="1"/>
  <c r="B9" i="1"/>
  <c r="B17" i="1" s="1"/>
  <c r="D47" i="1" s="1"/>
  <c r="C14" i="1"/>
  <c r="C13" i="1"/>
  <c r="C17" i="1" s="1"/>
  <c r="B47" i="1" s="1"/>
  <c r="F37" i="3" l="1"/>
  <c r="G35" i="3"/>
  <c r="C18" i="1"/>
  <c r="C47" i="1" s="1"/>
  <c r="E30" i="1"/>
  <c r="B30" i="1" s="1"/>
  <c r="C46" i="1" s="1"/>
  <c r="E29" i="1"/>
  <c r="B29" i="1" s="1"/>
  <c r="B46" i="1" s="1"/>
  <c r="B18" i="1"/>
  <c r="E47" i="1" s="1"/>
  <c r="C25" i="1"/>
  <c r="C26" i="1"/>
  <c r="F41" i="1"/>
  <c r="D39" i="1"/>
  <c r="C38" i="1"/>
  <c r="D38" i="1" s="1"/>
  <c r="D34" i="1"/>
  <c r="D33" i="1"/>
  <c r="D30" i="1"/>
  <c r="D29" i="1"/>
  <c r="G26" i="1"/>
  <c r="B26" i="1" s="1"/>
  <c r="E48" i="1" s="1"/>
  <c r="E25" i="1"/>
  <c r="G22" i="1"/>
  <c r="E21" i="1"/>
  <c r="G43" i="3" l="1"/>
  <c r="G37" i="3"/>
  <c r="B25" i="1"/>
  <c r="D48" i="1" s="1"/>
  <c r="E33" i="1"/>
  <c r="B33" i="1" s="1"/>
  <c r="D46" i="1" s="1"/>
  <c r="B22" i="1"/>
  <c r="C48" i="1" s="1"/>
  <c r="B21" i="1"/>
  <c r="B48" i="1" s="1"/>
  <c r="E34" i="1"/>
  <c r="B34" i="1" s="1"/>
  <c r="E46" i="1" s="1"/>
  <c r="D40" i="1"/>
  <c r="B49" i="1" s="1"/>
  <c r="E38" i="1"/>
  <c r="F38" i="1" s="1"/>
  <c r="G45" i="3" l="1"/>
  <c r="G46" i="3"/>
  <c r="F42" i="1"/>
  <c r="C49" i="1" s="1"/>
</calcChain>
</file>

<file path=xl/sharedStrings.xml><?xml version="1.0" encoding="utf-8"?>
<sst xmlns="http://schemas.openxmlformats.org/spreadsheetml/2006/main" count="137" uniqueCount="90">
  <si>
    <t>Company</t>
  </si>
  <si>
    <t>Single round CCM</t>
  </si>
  <si>
    <t>Company CCM</t>
  </si>
  <si>
    <t>Investor IRR</t>
  </si>
  <si>
    <t>Single round company IRR</t>
  </si>
  <si>
    <t>Company IRR</t>
  </si>
  <si>
    <t>Exit value</t>
  </si>
  <si>
    <t xml:space="preserve"> </t>
  </si>
  <si>
    <t>Single round company NPV</t>
  </si>
  <si>
    <t>Company NPV</t>
  </si>
  <si>
    <t>PME Calculations</t>
  </si>
  <si>
    <t>Year</t>
  </si>
  <si>
    <t>Investor returns</t>
  </si>
  <si>
    <t>Company returns</t>
  </si>
  <si>
    <t>CCM</t>
  </si>
  <si>
    <t>IRR</t>
  </si>
  <si>
    <t>PME</t>
  </si>
  <si>
    <t>Multi-round NPV</t>
  </si>
  <si>
    <t>Multi-round PME</t>
  </si>
  <si>
    <t>Fundamentals of Entrepreneurial Finance</t>
  </si>
  <si>
    <t>© 2020 Marco Da Rin and Thomas Hellmann</t>
  </si>
  <si>
    <t>Chapter 04</t>
  </si>
  <si>
    <t>Computing investor returns</t>
  </si>
  <si>
    <t>green background = input cells (from which formulas derive results)</t>
  </si>
  <si>
    <t>(this table replicates and extends the Tables in WorkHorse Box  4.6 in the book)</t>
  </si>
  <si>
    <t>Investors' share</t>
  </si>
  <si>
    <t>Investors' ownership share</t>
  </si>
  <si>
    <t>Investors' CCM</t>
  </si>
  <si>
    <t>Computing investor returns with different expectations</t>
  </si>
  <si>
    <t>Total investment in the round ($M)</t>
  </si>
  <si>
    <t>Investment by investors 1 &amp; 2 ($M)</t>
  </si>
  <si>
    <t>Investment by other investors ($M)</t>
  </si>
  <si>
    <t>Year 2</t>
  </si>
  <si>
    <t>Year 3</t>
  </si>
  <si>
    <t>Year 4</t>
  </si>
  <si>
    <t>Year 0</t>
  </si>
  <si>
    <t>Single round investor IRR</t>
  </si>
  <si>
    <t>Single round investment NPV</t>
  </si>
  <si>
    <t>Discount rate</t>
  </si>
  <si>
    <t>Discount factor</t>
  </si>
  <si>
    <t>PV(Exit value)</t>
  </si>
  <si>
    <t>PV(Investor's exit value)</t>
  </si>
  <si>
    <t>Investment cash flows according to investor 1</t>
  </si>
  <si>
    <t>Investment cash flows according to investor 2</t>
  </si>
  <si>
    <t>Investment NPV</t>
  </si>
  <si>
    <t>`</t>
  </si>
  <si>
    <t>NPV ($M)</t>
  </si>
  <si>
    <t>Return measure according to:</t>
  </si>
  <si>
    <t>Stock market yearly return</t>
  </si>
  <si>
    <t>Stock market investment value</t>
  </si>
  <si>
    <t>PME according to Investors 2</t>
  </si>
  <si>
    <t>PME according to Investors 1</t>
  </si>
  <si>
    <t>Multi-round CCM</t>
  </si>
  <si>
    <t>(this table replicates and extends the Tables in WorkHorse Box  4.7 in the book)</t>
  </si>
  <si>
    <r>
      <t>Ownership share of round 2 investors at round 2: F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(2)</t>
    </r>
  </si>
  <si>
    <r>
      <t>Ownership share of round 1 investors at round 2: F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(2)</t>
    </r>
  </si>
  <si>
    <t>Total investors' ownership share</t>
  </si>
  <si>
    <r>
      <t>Investment at round 1 ($M): I</t>
    </r>
    <r>
      <rPr>
        <vertAlign val="subscript"/>
        <sz val="12"/>
        <color theme="1"/>
        <rFont val="Calibri"/>
        <family val="2"/>
        <scheme val="minor"/>
      </rPr>
      <t>1</t>
    </r>
  </si>
  <si>
    <r>
      <t>Investment at round 2 ($M): I</t>
    </r>
    <r>
      <rPr>
        <vertAlign val="subscript"/>
        <sz val="12"/>
        <color theme="1"/>
        <rFont val="Calibri"/>
        <family val="2"/>
        <scheme val="minor"/>
      </rPr>
      <t>2</t>
    </r>
  </si>
  <si>
    <t>Total investment ($M)</t>
  </si>
  <si>
    <r>
      <t>CCM for round 1 investors: CCM</t>
    </r>
    <r>
      <rPr>
        <vertAlign val="subscript"/>
        <sz val="12"/>
        <color theme="1"/>
        <rFont val="Calibri"/>
        <family val="2"/>
        <scheme val="minor"/>
      </rPr>
      <t>1</t>
    </r>
  </si>
  <si>
    <r>
      <t>CCM for round 2 investors: CCM</t>
    </r>
    <r>
      <rPr>
        <vertAlign val="subscript"/>
        <sz val="12"/>
        <color theme="1"/>
        <rFont val="Calibri"/>
        <family val="2"/>
        <scheme val="minor"/>
      </rPr>
      <t>2</t>
    </r>
  </si>
  <si>
    <t>Multi-round IRR</t>
  </si>
  <si>
    <r>
      <t>IRR for round 1 investors: IRR</t>
    </r>
    <r>
      <rPr>
        <vertAlign val="subscript"/>
        <sz val="12"/>
        <color theme="1"/>
        <rFont val="Calibri"/>
        <family val="2"/>
        <scheme val="minor"/>
      </rPr>
      <t>1</t>
    </r>
  </si>
  <si>
    <r>
      <t>IRR for round 2 investors: IRR</t>
    </r>
    <r>
      <rPr>
        <vertAlign val="subscript"/>
        <sz val="12"/>
        <color theme="1"/>
        <rFont val="Calibri"/>
        <family val="2"/>
        <scheme val="minor"/>
      </rPr>
      <t>2</t>
    </r>
  </si>
  <si>
    <r>
      <t>IRR for all investors: IRR</t>
    </r>
    <r>
      <rPr>
        <vertAlign val="subscript"/>
        <sz val="12"/>
        <color theme="1"/>
        <rFont val="Calibri"/>
        <family val="2"/>
        <scheme val="minor"/>
      </rPr>
      <t>All</t>
    </r>
  </si>
  <si>
    <r>
      <t>CCM for all investors: CCM</t>
    </r>
    <r>
      <rPr>
        <vertAlign val="subscript"/>
        <sz val="12"/>
        <color theme="1"/>
        <rFont val="Calibri"/>
        <family val="2"/>
        <scheme val="minor"/>
      </rPr>
      <t>All</t>
    </r>
  </si>
  <si>
    <r>
      <t>CCM for the whole company: CCM</t>
    </r>
    <r>
      <rPr>
        <vertAlign val="subscript"/>
        <sz val="12"/>
        <color theme="1"/>
        <rFont val="Calibri"/>
        <family val="2"/>
        <scheme val="minor"/>
      </rPr>
      <t>Com</t>
    </r>
  </si>
  <si>
    <r>
      <t>IRR for the whole company: IRR</t>
    </r>
    <r>
      <rPr>
        <vertAlign val="subscript"/>
        <sz val="12"/>
        <color theme="1"/>
        <rFont val="Calibri"/>
        <family val="2"/>
        <scheme val="minor"/>
      </rPr>
      <t>Com</t>
    </r>
  </si>
  <si>
    <t>NPV</t>
  </si>
  <si>
    <r>
      <t>NPV for round 1 investors: NPV</t>
    </r>
    <r>
      <rPr>
        <vertAlign val="subscript"/>
        <sz val="12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 xml:space="preserve"> ($M)</t>
    </r>
  </si>
  <si>
    <r>
      <t>NPV for round 2 investors: NPV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 ($M)</t>
    </r>
  </si>
  <si>
    <r>
      <t>NPV for all investors: NPV</t>
    </r>
    <r>
      <rPr>
        <vertAlign val="subscript"/>
        <sz val="12"/>
        <color theme="1"/>
        <rFont val="Calibri"/>
        <family val="2"/>
        <scheme val="minor"/>
      </rPr>
      <t xml:space="preserve">All  </t>
    </r>
    <r>
      <rPr>
        <sz val="12"/>
        <color theme="1"/>
        <rFont val="Calibri"/>
        <family val="2"/>
        <scheme val="minor"/>
      </rPr>
      <t>($M)</t>
    </r>
  </si>
  <si>
    <r>
      <t>NPV for the whole company: NPV</t>
    </r>
    <r>
      <rPr>
        <vertAlign val="subscript"/>
        <sz val="12"/>
        <color theme="1"/>
        <rFont val="Calibri"/>
        <family val="2"/>
        <scheme val="minor"/>
      </rPr>
      <t xml:space="preserve">Com </t>
    </r>
    <r>
      <rPr>
        <sz val="12"/>
        <color theme="1"/>
        <rFont val="Calibri"/>
        <family val="2"/>
        <scheme val="minor"/>
      </rPr>
      <t xml:space="preserve"> ($M)</t>
    </r>
  </si>
  <si>
    <t>Year 1</t>
  </si>
  <si>
    <t>Stock market investment value for round 1 investors ($M)</t>
  </si>
  <si>
    <t>Stock market investment value for round 2 investors ($M)</t>
  </si>
  <si>
    <t>Stock market investment value for all investors ($M)</t>
  </si>
  <si>
    <t>Investment cash flows for round 1 investors ($M)</t>
  </si>
  <si>
    <t>Investment cash flows for round 2 investors ($M)</t>
  </si>
  <si>
    <t>Investment cash flows for all investors ($M)</t>
  </si>
  <si>
    <t>Investment cash flows for the whole company ($M)</t>
  </si>
  <si>
    <t>PME  for round 1 investors</t>
  </si>
  <si>
    <t>PME  for round 2 investors</t>
  </si>
  <si>
    <t>PME  for all investors</t>
  </si>
  <si>
    <t>PME  for the whole company</t>
  </si>
  <si>
    <t>Quentin</t>
  </si>
  <si>
    <t>Simon</t>
  </si>
  <si>
    <t>According to Quentin ($M)</t>
  </si>
  <si>
    <t>According to Simon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</si>
</sst>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0" fontId="4" fillId="0" borderId="1" xfId="0" applyFont="1" applyBorder="1"/>
    <xf numFmtId="9" fontId="4" fillId="0" borderId="1" xfId="0" applyNumberFormat="1" applyFont="1" applyBorder="1"/>
    <xf numFmtId="2" fontId="4" fillId="0" borderId="1" xfId="0" applyNumberFormat="1" applyFont="1" applyBorder="1"/>
    <xf numFmtId="2" fontId="4" fillId="0" borderId="0" xfId="0" applyNumberFormat="1" applyFont="1"/>
    <xf numFmtId="164" fontId="4" fillId="0" borderId="0" xfId="0" applyNumberFormat="1" applyFont="1"/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3" borderId="0" xfId="0" applyNumberFormat="1" applyFont="1" applyFill="1"/>
    <xf numFmtId="0" fontId="4" fillId="3" borderId="0" xfId="0" applyFont="1" applyFill="1"/>
    <xf numFmtId="0" fontId="6" fillId="0" borderId="1" xfId="0" applyFont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9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0" borderId="0" xfId="0" applyFont="1" applyBorder="1"/>
    <xf numFmtId="9" fontId="4" fillId="3" borderId="0" xfId="0" applyNumberFormat="1" applyFont="1" applyFill="1" applyBorder="1"/>
    <xf numFmtId="9" fontId="4" fillId="0" borderId="0" xfId="0" applyNumberFormat="1" applyFont="1" applyBorder="1"/>
    <xf numFmtId="0" fontId="4" fillId="3" borderId="0" xfId="0" applyFont="1" applyFill="1" applyBorder="1"/>
    <xf numFmtId="0" fontId="0" fillId="3" borderId="0" xfId="0" applyFill="1" applyBorder="1"/>
    <xf numFmtId="166" fontId="4" fillId="0" borderId="1" xfId="0" applyNumberFormat="1" applyFont="1" applyBorder="1"/>
    <xf numFmtId="4" fontId="4" fillId="0" borderId="1" xfId="0" applyNumberFormat="1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419100</xdr:colOff>
      <xdr:row>1</xdr:row>
      <xdr:rowOff>205740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H18" sqref="H18"/>
    </sheetView>
  </sheetViews>
  <sheetFormatPr defaultRowHeight="14.4" x14ac:dyDescent="0.3"/>
  <cols>
    <col min="1" max="1" width="6.21875" customWidth="1"/>
  </cols>
  <sheetData>
    <row r="1" spans="1:2" ht="15" customHeight="1" x14ac:dyDescent="0.3"/>
    <row r="2" spans="1:2" ht="18.600000000000001" customHeight="1" x14ac:dyDescent="0.3"/>
    <row r="3" spans="1:2" ht="15.6" customHeight="1" x14ac:dyDescent="0.35">
      <c r="A3" s="1" t="s">
        <v>19</v>
      </c>
      <c r="B3" s="2"/>
    </row>
    <row r="4" spans="1:2" ht="18" x14ac:dyDescent="0.35">
      <c r="A4" s="1" t="s">
        <v>20</v>
      </c>
    </row>
    <row r="5" spans="1:2" ht="18" x14ac:dyDescent="0.35">
      <c r="A5" s="1" t="s">
        <v>21</v>
      </c>
    </row>
    <row r="6" spans="1:2" ht="18" x14ac:dyDescent="0.35">
      <c r="A6" s="1" t="s">
        <v>22</v>
      </c>
    </row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4" zoomScale="85" zoomScaleNormal="85" workbookViewId="0">
      <selection activeCell="A54" sqref="A54"/>
    </sheetView>
  </sheetViews>
  <sheetFormatPr defaultRowHeight="14.4" x14ac:dyDescent="0.3"/>
  <cols>
    <col min="1" max="1" width="63.21875" customWidth="1"/>
    <col min="2" max="2" width="15.88671875" bestFit="1" customWidth="1"/>
    <col min="3" max="3" width="15.6640625" bestFit="1" customWidth="1"/>
    <col min="4" max="4" width="12.88671875" customWidth="1"/>
    <col min="5" max="5" width="23.44140625" bestFit="1" customWidth="1"/>
    <col min="6" max="6" width="11.44140625" bestFit="1" customWidth="1"/>
    <col min="7" max="7" width="16" bestFit="1" customWidth="1"/>
    <col min="8" max="11" width="10.21875" bestFit="1" customWidth="1"/>
    <col min="18" max="18" width="14.21875" bestFit="1" customWidth="1"/>
  </cols>
  <sheetData>
    <row r="1" spans="1:10" s="4" customFormat="1" ht="18" x14ac:dyDescent="0.35">
      <c r="A1" s="3" t="s">
        <v>28</v>
      </c>
      <c r="E1" s="5"/>
      <c r="F1" s="5"/>
      <c r="G1" s="5"/>
      <c r="H1" s="5"/>
      <c r="I1" s="5"/>
      <c r="J1" s="5"/>
    </row>
    <row r="2" spans="1:10" s="4" customFormat="1" ht="18" x14ac:dyDescent="0.35">
      <c r="A2" s="3" t="s">
        <v>24</v>
      </c>
      <c r="E2" s="5"/>
      <c r="F2" s="5"/>
      <c r="G2" s="5"/>
      <c r="H2" s="5"/>
      <c r="I2" s="5"/>
      <c r="J2" s="5"/>
    </row>
    <row r="3" spans="1:10" s="4" customFormat="1" ht="15.6" x14ac:dyDescent="0.3">
      <c r="A3" s="6" t="s">
        <v>23</v>
      </c>
      <c r="E3" s="5"/>
      <c r="F3" s="5"/>
      <c r="G3" s="5"/>
      <c r="H3" s="5"/>
      <c r="I3" s="5"/>
      <c r="J3" s="5"/>
    </row>
    <row r="6" spans="1:10" ht="15.6" x14ac:dyDescent="0.3">
      <c r="A6" s="9" t="s">
        <v>26</v>
      </c>
      <c r="B6" s="17">
        <v>0.1</v>
      </c>
    </row>
    <row r="7" spans="1:10" ht="15.6" x14ac:dyDescent="0.3">
      <c r="A7" s="9" t="s">
        <v>30</v>
      </c>
      <c r="B7" s="18">
        <v>0.25</v>
      </c>
    </row>
    <row r="8" spans="1:10" ht="15.6" x14ac:dyDescent="0.3">
      <c r="A8" s="9" t="s">
        <v>31</v>
      </c>
      <c r="B8" s="18">
        <v>0.25</v>
      </c>
    </row>
    <row r="9" spans="1:10" ht="15.6" x14ac:dyDescent="0.3">
      <c r="A9" s="9" t="s">
        <v>29</v>
      </c>
      <c r="B9" s="9">
        <f>B8+B7</f>
        <v>0.5</v>
      </c>
    </row>
    <row r="10" spans="1:10" ht="15.6" x14ac:dyDescent="0.3">
      <c r="A10" s="9" t="s">
        <v>38</v>
      </c>
      <c r="B10" s="17">
        <v>0.1</v>
      </c>
    </row>
    <row r="12" spans="1:10" s="9" customFormat="1" ht="15.6" x14ac:dyDescent="0.3">
      <c r="A12" s="7" t="s">
        <v>6</v>
      </c>
      <c r="B12" s="8" t="s">
        <v>0</v>
      </c>
      <c r="C12" s="8" t="s">
        <v>25</v>
      </c>
    </row>
    <row r="13" spans="1:10" s="9" customFormat="1" ht="15.6" x14ac:dyDescent="0.3">
      <c r="A13" s="36" t="s">
        <v>86</v>
      </c>
      <c r="B13" s="10">
        <v>10</v>
      </c>
      <c r="C13" s="10">
        <f>B13*B6</f>
        <v>1</v>
      </c>
    </row>
    <row r="14" spans="1:10" s="9" customFormat="1" ht="15.6" x14ac:dyDescent="0.3">
      <c r="A14" s="36" t="s">
        <v>87</v>
      </c>
      <c r="B14" s="10">
        <v>12.5</v>
      </c>
      <c r="C14" s="10">
        <f>B14*B6</f>
        <v>1.25</v>
      </c>
    </row>
    <row r="15" spans="1:10" s="9" customFormat="1" ht="15.6" x14ac:dyDescent="0.3"/>
    <row r="16" spans="1:10" s="9" customFormat="1" ht="15.6" x14ac:dyDescent="0.3">
      <c r="A16" s="7" t="s">
        <v>1</v>
      </c>
      <c r="B16" s="8" t="s">
        <v>2</v>
      </c>
      <c r="C16" s="8" t="s">
        <v>27</v>
      </c>
    </row>
    <row r="17" spans="1:9" s="9" customFormat="1" ht="15.6" x14ac:dyDescent="0.3">
      <c r="A17" s="36" t="s">
        <v>86</v>
      </c>
      <c r="B17" s="10">
        <f>B13/B9</f>
        <v>20</v>
      </c>
      <c r="C17" s="10">
        <f>C13/B7</f>
        <v>4</v>
      </c>
    </row>
    <row r="18" spans="1:9" s="9" customFormat="1" ht="15.6" x14ac:dyDescent="0.3">
      <c r="A18" s="36" t="s">
        <v>87</v>
      </c>
      <c r="B18" s="10">
        <f>B14/B9</f>
        <v>25</v>
      </c>
      <c r="C18" s="10">
        <f>C14/B7</f>
        <v>5</v>
      </c>
    </row>
    <row r="19" spans="1:9" s="9" customFormat="1" ht="15.6" x14ac:dyDescent="0.3"/>
    <row r="20" spans="1:9" s="9" customFormat="1" ht="15.6" x14ac:dyDescent="0.3">
      <c r="A20" s="7" t="s">
        <v>36</v>
      </c>
      <c r="B20" s="8" t="s">
        <v>3</v>
      </c>
      <c r="C20" s="19" t="s">
        <v>35</v>
      </c>
      <c r="D20" s="19" t="s">
        <v>32</v>
      </c>
      <c r="E20" s="19" t="s">
        <v>32</v>
      </c>
      <c r="F20" s="19" t="s">
        <v>33</v>
      </c>
      <c r="G20" s="19" t="s">
        <v>34</v>
      </c>
    </row>
    <row r="21" spans="1:9" s="9" customFormat="1" ht="15.6" x14ac:dyDescent="0.3">
      <c r="A21" s="36" t="s">
        <v>86</v>
      </c>
      <c r="B21" s="11">
        <f>IRR(C21:E21)</f>
        <v>1</v>
      </c>
      <c r="C21" s="10">
        <f>-B7</f>
        <v>-0.25</v>
      </c>
      <c r="D21" s="10">
        <v>0</v>
      </c>
      <c r="E21" s="10">
        <f>C13</f>
        <v>1</v>
      </c>
      <c r="F21" s="10" t="s">
        <v>7</v>
      </c>
      <c r="G21" s="10"/>
    </row>
    <row r="22" spans="1:9" s="9" customFormat="1" ht="15.6" x14ac:dyDescent="0.3">
      <c r="A22" s="36" t="s">
        <v>87</v>
      </c>
      <c r="B22" s="11">
        <f>IRR(C22:G22)</f>
        <v>0.49534878122118209</v>
      </c>
      <c r="C22" s="10">
        <f>-B7</f>
        <v>-0.25</v>
      </c>
      <c r="D22" s="10">
        <v>0</v>
      </c>
      <c r="E22" s="10">
        <v>0</v>
      </c>
      <c r="F22" s="10">
        <v>0</v>
      </c>
      <c r="G22" s="10">
        <f>C14</f>
        <v>1.25</v>
      </c>
    </row>
    <row r="23" spans="1:9" s="9" customFormat="1" ht="15.6" x14ac:dyDescent="0.3"/>
    <row r="24" spans="1:9" s="9" customFormat="1" ht="15.6" x14ac:dyDescent="0.3">
      <c r="A24" s="7" t="s">
        <v>4</v>
      </c>
      <c r="B24" s="8" t="s">
        <v>5</v>
      </c>
      <c r="C24" s="19" t="s">
        <v>35</v>
      </c>
      <c r="D24" s="19" t="s">
        <v>32</v>
      </c>
      <c r="E24" s="19" t="s">
        <v>32</v>
      </c>
      <c r="F24" s="19" t="s">
        <v>33</v>
      </c>
      <c r="G24" s="19" t="s">
        <v>34</v>
      </c>
    </row>
    <row r="25" spans="1:9" s="9" customFormat="1" ht="15.6" x14ac:dyDescent="0.3">
      <c r="A25" s="36" t="s">
        <v>86</v>
      </c>
      <c r="B25" s="11">
        <f>IRR(C25:E25)</f>
        <v>3.4721359549903834</v>
      </c>
      <c r="C25" s="10">
        <f>-B9</f>
        <v>-0.5</v>
      </c>
      <c r="D25" s="10">
        <v>0</v>
      </c>
      <c r="E25" s="10">
        <f>B13</f>
        <v>10</v>
      </c>
      <c r="F25" s="10"/>
      <c r="G25" s="10"/>
    </row>
    <row r="26" spans="1:9" s="9" customFormat="1" ht="15.6" x14ac:dyDescent="0.3">
      <c r="A26" s="36" t="s">
        <v>87</v>
      </c>
      <c r="B26" s="11">
        <f>IRR(C26:G26)</f>
        <v>1.2360679774983048</v>
      </c>
      <c r="C26" s="10">
        <f>-B9</f>
        <v>-0.5</v>
      </c>
      <c r="D26" s="10">
        <v>0</v>
      </c>
      <c r="E26" s="10">
        <v>0</v>
      </c>
      <c r="F26" s="10">
        <v>0</v>
      </c>
      <c r="G26" s="10">
        <f>B14</f>
        <v>12.5</v>
      </c>
    </row>
    <row r="27" spans="1:9" s="9" customFormat="1" ht="15.6" x14ac:dyDescent="0.3"/>
    <row r="28" spans="1:9" s="9" customFormat="1" ht="15.6" x14ac:dyDescent="0.3">
      <c r="A28" s="7" t="s">
        <v>37</v>
      </c>
      <c r="B28" s="8" t="s">
        <v>44</v>
      </c>
      <c r="C28" s="20" t="s">
        <v>39</v>
      </c>
      <c r="D28" s="20" t="s">
        <v>6</v>
      </c>
      <c r="E28" s="20" t="s">
        <v>41</v>
      </c>
    </row>
    <row r="29" spans="1:9" s="9" customFormat="1" ht="15.6" x14ac:dyDescent="0.3">
      <c r="A29" s="10" t="s">
        <v>88</v>
      </c>
      <c r="B29" s="12">
        <f>E29-B7</f>
        <v>0.57644628099173545</v>
      </c>
      <c r="C29" s="10">
        <f>(1+$B$10)^2</f>
        <v>1.2100000000000002</v>
      </c>
      <c r="D29" s="10">
        <f>C13</f>
        <v>1</v>
      </c>
      <c r="E29" s="12">
        <f>C13/C29</f>
        <v>0.82644628099173545</v>
      </c>
    </row>
    <row r="30" spans="1:9" s="9" customFormat="1" ht="15.6" x14ac:dyDescent="0.3">
      <c r="A30" s="10" t="s">
        <v>89</v>
      </c>
      <c r="B30" s="12">
        <f>E30-B7</f>
        <v>0.60376681920633812</v>
      </c>
      <c r="C30" s="12">
        <f>(1+$B$10)^4</f>
        <v>1.4641000000000004</v>
      </c>
      <c r="D30" s="10">
        <f>C14</f>
        <v>1.25</v>
      </c>
      <c r="E30" s="12">
        <f>C14/C30</f>
        <v>0.85376681920633812</v>
      </c>
      <c r="I30" s="9" t="s">
        <v>7</v>
      </c>
    </row>
    <row r="31" spans="1:9" s="9" customFormat="1" ht="15.6" x14ac:dyDescent="0.3"/>
    <row r="32" spans="1:9" s="9" customFormat="1" ht="15.6" x14ac:dyDescent="0.3">
      <c r="A32" s="7" t="s">
        <v>8</v>
      </c>
      <c r="B32" s="8" t="s">
        <v>9</v>
      </c>
      <c r="C32" s="20" t="s">
        <v>39</v>
      </c>
      <c r="D32" s="20" t="s">
        <v>6</v>
      </c>
      <c r="E32" s="20" t="s">
        <v>40</v>
      </c>
    </row>
    <row r="33" spans="1:11" s="9" customFormat="1" ht="15.6" x14ac:dyDescent="0.3">
      <c r="A33" s="10" t="s">
        <v>88</v>
      </c>
      <c r="B33" s="12">
        <f>E33-$B$9</f>
        <v>7.7644628099173545</v>
      </c>
      <c r="C33" s="10">
        <f>(1+$B$10)^2</f>
        <v>1.2100000000000002</v>
      </c>
      <c r="D33" s="10">
        <f>B13</f>
        <v>10</v>
      </c>
      <c r="E33" s="21">
        <f>D33/C33</f>
        <v>8.2644628099173545</v>
      </c>
    </row>
    <row r="34" spans="1:11" s="9" customFormat="1" ht="15.6" x14ac:dyDescent="0.3">
      <c r="A34" s="10" t="s">
        <v>89</v>
      </c>
      <c r="B34" s="12">
        <f>E34-$B$9</f>
        <v>8.0376681920633821</v>
      </c>
      <c r="C34" s="12">
        <f>(1+$B$10)^4</f>
        <v>1.4641000000000004</v>
      </c>
      <c r="D34" s="10">
        <f>B14</f>
        <v>12.5</v>
      </c>
      <c r="E34" s="21">
        <f>D34/C34</f>
        <v>8.5376681920633821</v>
      </c>
      <c r="K34" s="9" t="s">
        <v>7</v>
      </c>
    </row>
    <row r="35" spans="1:11" s="9" customFormat="1" ht="15.6" x14ac:dyDescent="0.3">
      <c r="J35" s="9" t="s">
        <v>45</v>
      </c>
    </row>
    <row r="36" spans="1:11" s="9" customFormat="1" ht="15.6" x14ac:dyDescent="0.3">
      <c r="A36" s="7" t="s">
        <v>10</v>
      </c>
      <c r="B36" s="19" t="s">
        <v>35</v>
      </c>
      <c r="C36" s="19" t="s">
        <v>74</v>
      </c>
      <c r="D36" s="19" t="s">
        <v>32</v>
      </c>
      <c r="E36" s="19" t="s">
        <v>33</v>
      </c>
      <c r="F36" s="19" t="s">
        <v>34</v>
      </c>
    </row>
    <row r="37" spans="1:11" s="9" customFormat="1" ht="15.6" x14ac:dyDescent="0.3">
      <c r="A37" s="10" t="s">
        <v>48</v>
      </c>
      <c r="B37" s="10"/>
      <c r="C37" s="11">
        <v>0.05</v>
      </c>
      <c r="D37" s="11">
        <v>0.1</v>
      </c>
      <c r="E37" s="11">
        <v>0.15</v>
      </c>
      <c r="F37" s="11">
        <v>0.15</v>
      </c>
    </row>
    <row r="38" spans="1:11" s="9" customFormat="1" ht="15.6" x14ac:dyDescent="0.3">
      <c r="A38" s="10" t="s">
        <v>49</v>
      </c>
      <c r="B38" s="12">
        <v>0.25</v>
      </c>
      <c r="C38" s="12">
        <f>B38*(1+C37)</f>
        <v>0.26250000000000001</v>
      </c>
      <c r="D38" s="12">
        <f>C38*(1+D37)</f>
        <v>0.28875000000000006</v>
      </c>
      <c r="E38" s="12">
        <f>D38*(1+E37)</f>
        <v>0.33206250000000004</v>
      </c>
      <c r="F38" s="12">
        <f>E38*(1+F37)</f>
        <v>0.38187187500000003</v>
      </c>
    </row>
    <row r="39" spans="1:11" s="9" customFormat="1" ht="15.6" x14ac:dyDescent="0.3">
      <c r="A39" s="10" t="s">
        <v>42</v>
      </c>
      <c r="B39" s="12">
        <v>0.25</v>
      </c>
      <c r="C39" s="12"/>
      <c r="D39" s="12">
        <f>C13</f>
        <v>1</v>
      </c>
      <c r="E39" s="12"/>
      <c r="F39" s="12"/>
    </row>
    <row r="40" spans="1:11" s="9" customFormat="1" ht="15.6" x14ac:dyDescent="0.3">
      <c r="A40" s="10" t="s">
        <v>51</v>
      </c>
      <c r="B40" s="10"/>
      <c r="C40" s="10"/>
      <c r="D40" s="12">
        <f>D39/D38</f>
        <v>3.4632034632034623</v>
      </c>
      <c r="E40" s="10"/>
      <c r="F40" s="10"/>
    </row>
    <row r="41" spans="1:11" s="9" customFormat="1" ht="15.6" x14ac:dyDescent="0.3">
      <c r="A41" s="10" t="s">
        <v>43</v>
      </c>
      <c r="B41" s="12">
        <v>0.25</v>
      </c>
      <c r="C41" s="12"/>
      <c r="D41" s="12"/>
      <c r="E41" s="12"/>
      <c r="F41" s="12">
        <f>C14</f>
        <v>1.25</v>
      </c>
    </row>
    <row r="42" spans="1:11" s="9" customFormat="1" ht="15.6" x14ac:dyDescent="0.3">
      <c r="A42" s="10" t="s">
        <v>50</v>
      </c>
      <c r="B42" s="10"/>
      <c r="C42" s="10"/>
      <c r="D42" s="10"/>
      <c r="E42" s="10"/>
      <c r="F42" s="12">
        <f>F41/F38</f>
        <v>3.2733492090769971</v>
      </c>
    </row>
    <row r="43" spans="1:11" s="9" customFormat="1" ht="15.6" x14ac:dyDescent="0.3">
      <c r="F43" s="13"/>
    </row>
    <row r="44" spans="1:11" s="9" customFormat="1" ht="15.6" x14ac:dyDescent="0.3">
      <c r="B44" s="34" t="s">
        <v>12</v>
      </c>
      <c r="C44" s="34"/>
      <c r="D44" s="35" t="s">
        <v>13</v>
      </c>
      <c r="E44" s="35"/>
      <c r="F44" s="13"/>
    </row>
    <row r="45" spans="1:11" s="9" customFormat="1" ht="15.6" x14ac:dyDescent="0.3">
      <c r="A45" s="7" t="s">
        <v>47</v>
      </c>
      <c r="B45" s="37" t="s">
        <v>86</v>
      </c>
      <c r="C45" s="37" t="s">
        <v>87</v>
      </c>
      <c r="D45" s="37" t="s">
        <v>86</v>
      </c>
      <c r="E45" s="37" t="s">
        <v>87</v>
      </c>
    </row>
    <row r="46" spans="1:11" s="9" customFormat="1" ht="15.6" x14ac:dyDescent="0.3">
      <c r="A46" s="10" t="s">
        <v>46</v>
      </c>
      <c r="B46" s="12">
        <f>B29</f>
        <v>0.57644628099173545</v>
      </c>
      <c r="C46" s="12">
        <f>B30</f>
        <v>0.60376681920633812</v>
      </c>
      <c r="D46" s="24">
        <f>B33</f>
        <v>7.7644628099173545</v>
      </c>
      <c r="E46" s="25">
        <f>B34</f>
        <v>8.0376681920633821</v>
      </c>
    </row>
    <row r="47" spans="1:11" s="9" customFormat="1" ht="15.6" x14ac:dyDescent="0.3">
      <c r="A47" s="10" t="s">
        <v>14</v>
      </c>
      <c r="B47" s="10">
        <f>C17</f>
        <v>4</v>
      </c>
      <c r="C47" s="10">
        <f>C18</f>
        <v>5</v>
      </c>
      <c r="D47" s="22">
        <f>B17</f>
        <v>20</v>
      </c>
      <c r="E47" s="15">
        <f>B18</f>
        <v>25</v>
      </c>
    </row>
    <row r="48" spans="1:11" s="9" customFormat="1" ht="15.6" x14ac:dyDescent="0.3">
      <c r="A48" s="10" t="s">
        <v>15</v>
      </c>
      <c r="B48" s="11">
        <f>B21</f>
        <v>1</v>
      </c>
      <c r="C48" s="11">
        <f>B22</f>
        <v>0.49534878122118209</v>
      </c>
      <c r="D48" s="23">
        <f>B25</f>
        <v>3.4721359549903834</v>
      </c>
      <c r="E48" s="16">
        <f>B26</f>
        <v>1.2360679774983048</v>
      </c>
    </row>
    <row r="49" spans="1:3" s="9" customFormat="1" ht="15.6" x14ac:dyDescent="0.3">
      <c r="A49" s="10" t="s">
        <v>16</v>
      </c>
      <c r="B49" s="25">
        <f>D40</f>
        <v>3.4632034632034623</v>
      </c>
      <c r="C49" s="25">
        <f>F42</f>
        <v>3.2733492090769971</v>
      </c>
    </row>
    <row r="50" spans="1:3" s="9" customFormat="1" ht="15.6" x14ac:dyDescent="0.3"/>
    <row r="51" spans="1:3" s="9" customFormat="1" ht="15.6" x14ac:dyDescent="0.3"/>
    <row r="52" spans="1:3" s="9" customFormat="1" ht="15.6" x14ac:dyDescent="0.3"/>
    <row r="53" spans="1:3" s="9" customFormat="1" ht="15.6" x14ac:dyDescent="0.3"/>
    <row r="54" spans="1:3" s="9" customFormat="1" ht="15.6" x14ac:dyDescent="0.3"/>
    <row r="55" spans="1:3" s="9" customFormat="1" ht="15.6" x14ac:dyDescent="0.3"/>
  </sheetData>
  <mergeCells count="2">
    <mergeCell ref="B44:C44"/>
    <mergeCell ref="D44:E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zoomScale="85" zoomScaleNormal="85" workbookViewId="0">
      <selection activeCell="A28" sqref="A28"/>
    </sheetView>
  </sheetViews>
  <sheetFormatPr defaultRowHeight="14.4" x14ac:dyDescent="0.3"/>
  <cols>
    <col min="1" max="1" width="63.21875" customWidth="1"/>
    <col min="2" max="2" width="15.88671875" bestFit="1" customWidth="1"/>
    <col min="3" max="3" width="15.6640625" bestFit="1" customWidth="1"/>
    <col min="4" max="5" width="8.21875" bestFit="1" customWidth="1"/>
    <col min="6" max="6" width="9.33203125" bestFit="1" customWidth="1"/>
    <col min="7" max="7" width="11" bestFit="1" customWidth="1"/>
    <col min="8" max="11" width="10.21875" bestFit="1" customWidth="1"/>
    <col min="18" max="18" width="14.21875" bestFit="1" customWidth="1"/>
  </cols>
  <sheetData>
    <row r="1" spans="1:15" s="4" customFormat="1" ht="18" x14ac:dyDescent="0.35">
      <c r="A1" s="3" t="s">
        <v>28</v>
      </c>
      <c r="E1" s="5"/>
      <c r="F1" s="5"/>
      <c r="G1" s="5"/>
      <c r="H1" s="5"/>
      <c r="I1" s="5"/>
      <c r="J1" s="5"/>
    </row>
    <row r="2" spans="1:15" s="4" customFormat="1" ht="18" x14ac:dyDescent="0.35">
      <c r="A2" s="3" t="s">
        <v>53</v>
      </c>
      <c r="E2" s="5"/>
      <c r="F2" s="5"/>
      <c r="G2" s="5"/>
      <c r="H2" s="5"/>
      <c r="I2" s="5"/>
      <c r="J2" s="5"/>
    </row>
    <row r="3" spans="1:15" s="4" customFormat="1" ht="15.6" x14ac:dyDescent="0.3">
      <c r="A3" s="6" t="s">
        <v>23</v>
      </c>
      <c r="E3" s="5"/>
      <c r="F3" s="5"/>
      <c r="G3" s="5"/>
      <c r="H3" s="5"/>
      <c r="I3" s="5"/>
      <c r="J3" s="5"/>
    </row>
    <row r="5" spans="1:15" s="9" customFormat="1" ht="18" x14ac:dyDescent="0.4">
      <c r="A5" s="27" t="s">
        <v>55</v>
      </c>
      <c r="B5" s="28">
        <v>0.15</v>
      </c>
      <c r="C5" s="14"/>
    </row>
    <row r="6" spans="1:15" s="9" customFormat="1" ht="18" x14ac:dyDescent="0.4">
      <c r="A6" s="27" t="s">
        <v>54</v>
      </c>
      <c r="B6" s="28">
        <v>0.25</v>
      </c>
      <c r="C6" s="13"/>
    </row>
    <row r="7" spans="1:15" s="9" customFormat="1" ht="15.6" x14ac:dyDescent="0.3">
      <c r="A7" s="27" t="s">
        <v>56</v>
      </c>
      <c r="B7" s="29">
        <f>B6+B5</f>
        <v>0.4</v>
      </c>
    </row>
    <row r="8" spans="1:15" s="9" customFormat="1" ht="18" x14ac:dyDescent="0.4">
      <c r="A8" s="27" t="s">
        <v>57</v>
      </c>
      <c r="B8" s="30">
        <v>0.5</v>
      </c>
    </row>
    <row r="9" spans="1:15" s="9" customFormat="1" ht="18" x14ac:dyDescent="0.4">
      <c r="A9" s="27" t="s">
        <v>58</v>
      </c>
      <c r="B9" s="30">
        <v>2</v>
      </c>
    </row>
    <row r="10" spans="1:15" s="9" customFormat="1" ht="15.6" x14ac:dyDescent="0.3">
      <c r="A10" s="27" t="s">
        <v>59</v>
      </c>
      <c r="B10" s="27">
        <f>B9+B8</f>
        <v>2.5</v>
      </c>
    </row>
    <row r="11" spans="1:15" s="9" customFormat="1" ht="15.6" x14ac:dyDescent="0.3">
      <c r="A11" s="27" t="s">
        <v>6</v>
      </c>
      <c r="B11" s="31">
        <v>12.5</v>
      </c>
    </row>
    <row r="12" spans="1:15" ht="15.6" x14ac:dyDescent="0.3">
      <c r="A12" s="9" t="s">
        <v>38</v>
      </c>
      <c r="B12" s="17">
        <v>0.1</v>
      </c>
      <c r="H12" s="9"/>
      <c r="I12" s="9"/>
      <c r="J12" s="9"/>
      <c r="K12" s="9"/>
      <c r="L12" s="9"/>
      <c r="M12" s="9"/>
      <c r="N12" s="9"/>
      <c r="O12" s="9"/>
    </row>
    <row r="13" spans="1:15" s="9" customFormat="1" ht="15.6" x14ac:dyDescent="0.3">
      <c r="B13"/>
    </row>
    <row r="14" spans="1:15" s="9" customFormat="1" ht="15.6" x14ac:dyDescent="0.3">
      <c r="A14" s="7" t="s">
        <v>52</v>
      </c>
      <c r="B14" s="26" t="s">
        <v>14</v>
      </c>
    </row>
    <row r="15" spans="1:15" s="9" customFormat="1" ht="18" x14ac:dyDescent="0.4">
      <c r="A15" s="10" t="s">
        <v>60</v>
      </c>
      <c r="B15" s="10">
        <f>$B$5*$B$11/$B$8</f>
        <v>3.75</v>
      </c>
    </row>
    <row r="16" spans="1:15" s="9" customFormat="1" ht="18" x14ac:dyDescent="0.4">
      <c r="A16" s="10" t="s">
        <v>61</v>
      </c>
      <c r="B16" s="12">
        <f>$B$6*$B$11/$B$9</f>
        <v>1.5625</v>
      </c>
    </row>
    <row r="17" spans="1:7" s="9" customFormat="1" ht="18" x14ac:dyDescent="0.4">
      <c r="A17" s="10" t="s">
        <v>66</v>
      </c>
      <c r="B17" s="12">
        <f>$B$7*$B$11/$B$10</f>
        <v>2</v>
      </c>
    </row>
    <row r="18" spans="1:7" s="9" customFormat="1" ht="18" x14ac:dyDescent="0.4">
      <c r="A18" s="10" t="s">
        <v>67</v>
      </c>
      <c r="B18" s="12">
        <f>$B$11/$B$10</f>
        <v>5</v>
      </c>
    </row>
    <row r="19" spans="1:7" s="9" customFormat="1" ht="15.6" x14ac:dyDescent="0.3"/>
    <row r="20" spans="1:7" s="9" customFormat="1" ht="15.6" x14ac:dyDescent="0.3">
      <c r="A20" s="7" t="s">
        <v>62</v>
      </c>
      <c r="B20" s="26" t="s">
        <v>15</v>
      </c>
      <c r="C20" s="19" t="s">
        <v>35</v>
      </c>
      <c r="D20" s="19" t="s">
        <v>74</v>
      </c>
      <c r="E20" s="19" t="s">
        <v>32</v>
      </c>
      <c r="F20" s="19" t="s">
        <v>33</v>
      </c>
      <c r="G20" s="19" t="s">
        <v>34</v>
      </c>
    </row>
    <row r="21" spans="1:7" s="9" customFormat="1" ht="18" x14ac:dyDescent="0.4">
      <c r="A21" s="10" t="s">
        <v>63</v>
      </c>
      <c r="B21" s="32">
        <f>IRR(C21:G21)</f>
        <v>0.39157884185687042</v>
      </c>
      <c r="C21" s="10">
        <f>C23</f>
        <v>-0.5</v>
      </c>
      <c r="D21" s="10">
        <v>0</v>
      </c>
      <c r="E21" s="10">
        <v>0</v>
      </c>
      <c r="F21" s="10">
        <v>0</v>
      </c>
      <c r="G21" s="12">
        <f>0.15*12.5</f>
        <v>1.875</v>
      </c>
    </row>
    <row r="22" spans="1:7" s="9" customFormat="1" ht="18" x14ac:dyDescent="0.4">
      <c r="A22" s="10" t="s">
        <v>64</v>
      </c>
      <c r="B22" s="32">
        <f>IRR(D22:G22)</f>
        <v>0.1603972084031946</v>
      </c>
      <c r="C22" s="10"/>
      <c r="D22" s="10">
        <v>-2</v>
      </c>
      <c r="E22" s="10">
        <v>0</v>
      </c>
      <c r="F22" s="10">
        <v>0</v>
      </c>
      <c r="G22" s="12">
        <f>0.25*12.5</f>
        <v>3.125</v>
      </c>
    </row>
    <row r="23" spans="1:7" s="9" customFormat="1" ht="18" x14ac:dyDescent="0.4">
      <c r="A23" s="10" t="s">
        <v>65</v>
      </c>
      <c r="B23" s="32">
        <f>IRR(C23:G23)</f>
        <v>0.24035613507531939</v>
      </c>
      <c r="C23" s="10">
        <v>-0.5</v>
      </c>
      <c r="D23" s="10">
        <v>-2</v>
      </c>
      <c r="E23" s="10">
        <v>0</v>
      </c>
      <c r="F23" s="10">
        <v>0</v>
      </c>
      <c r="G23" s="10">
        <f>0.4*12.5</f>
        <v>5</v>
      </c>
    </row>
    <row r="24" spans="1:7" s="9" customFormat="1" ht="18" x14ac:dyDescent="0.4">
      <c r="A24" s="10" t="s">
        <v>68</v>
      </c>
      <c r="B24" s="32">
        <f>IRR(C24:G24)</f>
        <v>0.64244519305158576</v>
      </c>
      <c r="C24" s="10">
        <v>-0.5</v>
      </c>
      <c r="D24" s="10">
        <v>-2</v>
      </c>
      <c r="E24" s="10">
        <v>0</v>
      </c>
      <c r="F24" s="10">
        <v>0</v>
      </c>
      <c r="G24" s="10">
        <f>12.5</f>
        <v>12.5</v>
      </c>
    </row>
    <row r="25" spans="1:7" s="9" customFormat="1" ht="15.6" x14ac:dyDescent="0.3"/>
    <row r="26" spans="1:7" s="9" customFormat="1" ht="15.6" x14ac:dyDescent="0.3">
      <c r="A26" s="7" t="s">
        <v>17</v>
      </c>
      <c r="B26" s="26" t="s">
        <v>69</v>
      </c>
    </row>
    <row r="27" spans="1:7" s="9" customFormat="1" ht="18" x14ac:dyDescent="0.4">
      <c r="A27" s="10" t="s">
        <v>70</v>
      </c>
      <c r="B27" s="33">
        <f>NPV(B12,C21:G21)</f>
        <v>0.70968202619046084</v>
      </c>
    </row>
    <row r="28" spans="1:7" s="9" customFormat="1" ht="18" x14ac:dyDescent="0.4">
      <c r="A28" s="10" t="s">
        <v>71</v>
      </c>
      <c r="B28" s="33">
        <f>NPV(B12,C22:G22)</f>
        <v>0.31623522983402702</v>
      </c>
    </row>
    <row r="29" spans="1:7" s="9" customFormat="1" ht="18" x14ac:dyDescent="0.4">
      <c r="A29" s="10" t="s">
        <v>72</v>
      </c>
      <c r="B29" s="33">
        <f>NPV(B12,C23:G23)</f>
        <v>0.99716859876684871</v>
      </c>
    </row>
    <row r="30" spans="1:7" s="9" customFormat="1" ht="18" x14ac:dyDescent="0.4">
      <c r="A30" s="10" t="s">
        <v>73</v>
      </c>
      <c r="B30" s="33">
        <f>NPV(B12,C24:G24)</f>
        <v>5.6540785217105105</v>
      </c>
    </row>
    <row r="31" spans="1:7" s="9" customFormat="1" ht="15.6" x14ac:dyDescent="0.3"/>
    <row r="32" spans="1:7" s="9" customFormat="1" ht="15.6" x14ac:dyDescent="0.3">
      <c r="A32" s="7" t="s">
        <v>18</v>
      </c>
      <c r="B32" s="26" t="s">
        <v>16</v>
      </c>
      <c r="C32" s="19" t="s">
        <v>35</v>
      </c>
      <c r="D32" s="19" t="s">
        <v>74</v>
      </c>
      <c r="E32" s="19" t="s">
        <v>32</v>
      </c>
      <c r="F32" s="19" t="s">
        <v>33</v>
      </c>
      <c r="G32" s="19" t="s">
        <v>34</v>
      </c>
    </row>
    <row r="33" spans="1:7" s="9" customFormat="1" ht="15.6" x14ac:dyDescent="0.3">
      <c r="A33" s="10" t="s">
        <v>11</v>
      </c>
      <c r="B33" s="10"/>
      <c r="C33" s="10">
        <v>0</v>
      </c>
      <c r="D33" s="10">
        <v>1</v>
      </c>
      <c r="E33" s="10">
        <v>2</v>
      </c>
      <c r="F33" s="10">
        <v>3</v>
      </c>
      <c r="G33" s="10">
        <v>4</v>
      </c>
    </row>
    <row r="34" spans="1:7" s="9" customFormat="1" ht="15.6" x14ac:dyDescent="0.3">
      <c r="A34" s="10" t="s">
        <v>48</v>
      </c>
      <c r="B34" s="10"/>
      <c r="C34" s="10"/>
      <c r="D34" s="11">
        <v>0.05</v>
      </c>
      <c r="E34" s="11">
        <v>0.1</v>
      </c>
      <c r="F34" s="11">
        <v>0.15</v>
      </c>
      <c r="G34" s="11">
        <v>0.15</v>
      </c>
    </row>
    <row r="35" spans="1:7" s="9" customFormat="1" ht="15.6" x14ac:dyDescent="0.3">
      <c r="A35" s="10" t="s">
        <v>75</v>
      </c>
      <c r="B35" s="10"/>
      <c r="C35" s="33">
        <v>0.5</v>
      </c>
      <c r="D35" s="33">
        <f>C35*(1+D34)</f>
        <v>0.52500000000000002</v>
      </c>
      <c r="E35" s="33">
        <f>D35*(1+E34)</f>
        <v>0.57750000000000012</v>
      </c>
      <c r="F35" s="33">
        <f>E35*(1+F34)</f>
        <v>0.66412500000000008</v>
      </c>
      <c r="G35" s="33">
        <f>F35*(1+G34)</f>
        <v>0.76374375000000005</v>
      </c>
    </row>
    <row r="36" spans="1:7" s="9" customFormat="1" ht="15.6" x14ac:dyDescent="0.3">
      <c r="A36" s="10" t="s">
        <v>76</v>
      </c>
      <c r="B36" s="10"/>
      <c r="C36" s="33"/>
      <c r="D36" s="33">
        <v>2</v>
      </c>
      <c r="E36" s="33">
        <f>D36*(1+E34)</f>
        <v>2.2000000000000002</v>
      </c>
      <c r="F36" s="33">
        <f>E36*(1+F34)</f>
        <v>2.5299999999999998</v>
      </c>
      <c r="G36" s="33">
        <f>F36*(1+G34)</f>
        <v>2.9094999999999995</v>
      </c>
    </row>
    <row r="37" spans="1:7" s="9" customFormat="1" ht="15.6" x14ac:dyDescent="0.3">
      <c r="A37" s="10" t="s">
        <v>77</v>
      </c>
      <c r="B37" s="10"/>
      <c r="C37" s="33">
        <f>C35+C36</f>
        <v>0.5</v>
      </c>
      <c r="D37" s="33">
        <f>D35+D36</f>
        <v>2.5249999999999999</v>
      </c>
      <c r="E37" s="33">
        <f>E35+E36</f>
        <v>2.7775000000000003</v>
      </c>
      <c r="F37" s="33">
        <f>F35+F36</f>
        <v>3.1941249999999997</v>
      </c>
      <c r="G37" s="33">
        <f>G35+G36</f>
        <v>3.6732437499999997</v>
      </c>
    </row>
    <row r="38" spans="1:7" s="9" customFormat="1" ht="15.6" x14ac:dyDescent="0.3">
      <c r="A38" s="10" t="s">
        <v>78</v>
      </c>
      <c r="B38" s="10"/>
      <c r="C38" s="33"/>
      <c r="D38" s="33"/>
      <c r="E38" s="33" t="s">
        <v>7</v>
      </c>
      <c r="F38" s="33"/>
      <c r="G38" s="33">
        <f>B11*B5</f>
        <v>1.875</v>
      </c>
    </row>
    <row r="39" spans="1:7" s="9" customFormat="1" ht="15.6" x14ac:dyDescent="0.3">
      <c r="A39" s="10" t="s">
        <v>79</v>
      </c>
      <c r="B39" s="10"/>
      <c r="C39" s="33" t="s">
        <v>7</v>
      </c>
      <c r="D39" s="33"/>
      <c r="E39" s="33"/>
      <c r="F39" s="33"/>
      <c r="G39" s="33">
        <f>B6*B11</f>
        <v>3.125</v>
      </c>
    </row>
    <row r="40" spans="1:7" s="9" customFormat="1" ht="15.6" x14ac:dyDescent="0.3">
      <c r="A40" s="10" t="s">
        <v>80</v>
      </c>
      <c r="B40" s="10"/>
      <c r="C40" s="33"/>
      <c r="D40" s="33"/>
      <c r="E40" s="33"/>
      <c r="F40" s="33"/>
      <c r="G40" s="33">
        <f>B7*B11</f>
        <v>5</v>
      </c>
    </row>
    <row r="41" spans="1:7" s="9" customFormat="1" ht="15.6" x14ac:dyDescent="0.3">
      <c r="A41" s="10" t="s">
        <v>81</v>
      </c>
      <c r="B41" s="10"/>
      <c r="C41" s="33"/>
      <c r="D41" s="33"/>
      <c r="E41" s="33"/>
      <c r="F41" s="33"/>
      <c r="G41" s="33">
        <f>B11</f>
        <v>12.5</v>
      </c>
    </row>
    <row r="42" spans="1:7" s="9" customFormat="1" ht="15.6" x14ac:dyDescent="0.3">
      <c r="A42" s="10"/>
      <c r="B42" s="10"/>
      <c r="C42" s="33"/>
      <c r="D42" s="33"/>
      <c r="E42" s="33"/>
      <c r="F42" s="33"/>
      <c r="G42" s="33"/>
    </row>
    <row r="43" spans="1:7" s="9" customFormat="1" ht="15.6" x14ac:dyDescent="0.3">
      <c r="A43" s="10" t="s">
        <v>82</v>
      </c>
      <c r="B43" s="10"/>
      <c r="C43" s="33"/>
      <c r="D43" s="33"/>
      <c r="E43" s="33"/>
      <c r="F43" s="33"/>
      <c r="G43" s="33">
        <f>G38/G35</f>
        <v>2.4550119068077478</v>
      </c>
    </row>
    <row r="44" spans="1:7" s="9" customFormat="1" ht="15.6" x14ac:dyDescent="0.3">
      <c r="A44" s="10" t="s">
        <v>83</v>
      </c>
      <c r="B44" s="10"/>
      <c r="C44" s="33"/>
      <c r="D44" s="33"/>
      <c r="E44" s="33"/>
      <c r="F44" s="33"/>
      <c r="G44" s="33">
        <f>G39/G36</f>
        <v>1.0740677092283899</v>
      </c>
    </row>
    <row r="45" spans="1:7" s="9" customFormat="1" ht="15.6" x14ac:dyDescent="0.3">
      <c r="A45" s="10" t="s">
        <v>84</v>
      </c>
      <c r="B45" s="10"/>
      <c r="C45" s="33"/>
      <c r="D45" s="33"/>
      <c r="E45" s="33"/>
      <c r="F45" s="33"/>
      <c r="G45" s="33">
        <f>G40/G37</f>
        <v>1.3611947206062762</v>
      </c>
    </row>
    <row r="46" spans="1:7" s="9" customFormat="1" ht="15.6" x14ac:dyDescent="0.3">
      <c r="A46" s="10" t="s">
        <v>85</v>
      </c>
      <c r="B46" s="10"/>
      <c r="C46" s="33"/>
      <c r="D46" s="33"/>
      <c r="E46" s="33"/>
      <c r="F46" s="33"/>
      <c r="G46" s="33">
        <f>G41/G37</f>
        <v>3.4029868015156906</v>
      </c>
    </row>
    <row r="47" spans="1:7" s="9" customFormat="1" ht="15.6" x14ac:dyDescent="0.3"/>
    <row r="48" spans="1:7" s="9" customFormat="1" ht="15.6" x14ac:dyDescent="0.3"/>
    <row r="49" s="9" customFormat="1" ht="15.6" x14ac:dyDescent="0.3"/>
    <row r="50" s="9" customFormat="1" ht="15.6" x14ac:dyDescent="0.3"/>
    <row r="51" s="9" customFormat="1" ht="15.6" x14ac:dyDescent="0.3"/>
    <row r="52" s="9" customFormat="1" ht="15.6" x14ac:dyDescent="0.3"/>
    <row r="53" s="9" customFormat="1" ht="15.6" x14ac:dyDescent="0.3"/>
    <row r="54" s="9" customFormat="1" ht="15.6" x14ac:dyDescent="0.3"/>
    <row r="55" s="9" customFormat="1" ht="15.6" x14ac:dyDescent="0.3"/>
    <row r="56" s="9" customFormat="1" ht="15.6" x14ac:dyDescent="0.3"/>
    <row r="57" s="9" customFormat="1" ht="15.6" x14ac:dyDescent="0.3"/>
    <row r="58" s="9" customFormat="1" ht="15.6" x14ac:dyDescent="0.3"/>
    <row r="59" s="9" customFormat="1" ht="15.6" x14ac:dyDescent="0.3"/>
    <row r="60" s="9" customFormat="1" ht="15.6" x14ac:dyDescent="0.3"/>
    <row r="61" s="9" customFormat="1" ht="15.6" x14ac:dyDescent="0.3"/>
    <row r="62" s="9" customFormat="1" ht="15.6" x14ac:dyDescent="0.3"/>
    <row r="63" s="9" customFormat="1" ht="15.6" x14ac:dyDescent="0.3"/>
    <row r="64" s="9" customFormat="1" ht="15.6" x14ac:dyDescent="0.3"/>
    <row r="65" s="9" customFormat="1" ht="15.6" x14ac:dyDescent="0.3"/>
    <row r="66" s="9" customFormat="1" ht="15.6" x14ac:dyDescent="0.3"/>
    <row r="67" s="9" customFormat="1" ht="15.6" x14ac:dyDescent="0.3"/>
    <row r="68" s="9" customFormat="1" ht="15.6" x14ac:dyDescent="0.3"/>
    <row r="69" s="9" customFormat="1" ht="15.6" x14ac:dyDescent="0.3"/>
    <row r="70" s="9" customFormat="1" ht="15.6" x14ac:dyDescent="0.3"/>
    <row r="71" s="9" customFormat="1" ht="15.6" x14ac:dyDescent="0.3"/>
    <row r="72" s="9" customFormat="1" ht="15.6" x14ac:dyDescent="0.3"/>
    <row r="73" s="9" customFormat="1" ht="15.6" x14ac:dyDescent="0.3"/>
    <row r="74" s="9" customFormat="1" ht="15.6" x14ac:dyDescent="0.3"/>
    <row r="75" s="9" customFormat="1" ht="15.6" x14ac:dyDescent="0.3"/>
    <row r="76" s="9" customFormat="1" ht="15.6" x14ac:dyDescent="0.3"/>
    <row r="77" s="9" customFormat="1" ht="15.6" x14ac:dyDescent="0.3"/>
    <row r="78" s="9" customFormat="1" ht="15.6" x14ac:dyDescent="0.3"/>
    <row r="79" s="9" customFormat="1" ht="15.6" x14ac:dyDescent="0.3"/>
    <row r="80" s="9" customFormat="1" ht="15.6" x14ac:dyDescent="0.3"/>
    <row r="81" s="9" customFormat="1" ht="15.6" x14ac:dyDescent="0.3"/>
    <row r="82" s="9" customFormat="1" ht="15.6" x14ac:dyDescent="0.3"/>
    <row r="83" s="9" customFormat="1" ht="15.6" x14ac:dyDescent="0.3"/>
    <row r="84" s="9" customFormat="1" ht="15.6" x14ac:dyDescent="0.3"/>
    <row r="85" s="9" customFormat="1" ht="15.6" x14ac:dyDescent="0.3"/>
    <row r="86" s="9" customFormat="1" ht="15.6" x14ac:dyDescent="0.3"/>
    <row r="87" s="9" customFormat="1" ht="15.6" x14ac:dyDescent="0.3"/>
    <row r="88" s="9" customFormat="1" ht="15.6" x14ac:dyDescent="0.3"/>
    <row r="89" s="9" customFormat="1" ht="15.6" x14ac:dyDescent="0.3"/>
    <row r="90" s="9" customFormat="1" ht="15.6" x14ac:dyDescent="0.3"/>
    <row r="91" s="9" customFormat="1" ht="15.6" x14ac:dyDescent="0.3"/>
    <row r="92" s="9" customFormat="1" ht="15.6" x14ac:dyDescent="0.3"/>
    <row r="93" s="9" customFormat="1" ht="15.6" x14ac:dyDescent="0.3"/>
    <row r="94" s="9" customFormat="1" ht="15.6" x14ac:dyDescent="0.3"/>
    <row r="95" s="9" customFormat="1" ht="15.6" x14ac:dyDescent="0.3"/>
    <row r="96" s="9" customFormat="1" ht="15.6" x14ac:dyDescent="0.3"/>
    <row r="97" s="9" customFormat="1" ht="15.6" x14ac:dyDescent="0.3"/>
    <row r="98" s="9" customFormat="1" ht="15.6" x14ac:dyDescent="0.3"/>
    <row r="99" s="9" customFormat="1" ht="15.6" x14ac:dyDescent="0.3"/>
    <row r="100" s="9" customFormat="1" ht="15.6" x14ac:dyDescent="0.3"/>
    <row r="101" s="9" customFormat="1" ht="15.6" x14ac:dyDescent="0.3"/>
    <row r="102" s="9" customFormat="1" ht="15.6" x14ac:dyDescent="0.3"/>
    <row r="103" s="9" customFormat="1" ht="15.6" x14ac:dyDescent="0.3"/>
    <row r="104" s="9" customFormat="1" ht="15.6" x14ac:dyDescent="0.3"/>
    <row r="105" s="9" customFormat="1" ht="15.6" x14ac:dyDescent="0.3"/>
    <row r="106" s="9" customFormat="1" ht="15.6" x14ac:dyDescent="0.3"/>
    <row r="107" s="9" customFormat="1" ht="15.6" x14ac:dyDescent="0.3"/>
    <row r="108" s="9" customFormat="1" ht="15.6" x14ac:dyDescent="0.3"/>
    <row r="109" s="9" customFormat="1" ht="15.6" x14ac:dyDescent="0.3"/>
    <row r="110" s="9" customFormat="1" ht="15.6" x14ac:dyDescent="0.3"/>
    <row r="111" s="9" customFormat="1" ht="15.6" x14ac:dyDescent="0.3"/>
    <row r="112" s="9" customFormat="1" ht="15.6" x14ac:dyDescent="0.3"/>
    <row r="113" s="9" customFormat="1" ht="15.6" x14ac:dyDescent="0.3"/>
    <row r="114" s="9" customFormat="1" ht="15.6" x14ac:dyDescent="0.3"/>
    <row r="115" s="9" customFormat="1" ht="15.6" x14ac:dyDescent="0.3"/>
    <row r="116" s="9" customFormat="1" ht="15.6" x14ac:dyDescent="0.3"/>
    <row r="117" s="9" customFormat="1" ht="15.6" x14ac:dyDescent="0.3"/>
    <row r="118" s="9" customFormat="1" ht="15.6" x14ac:dyDescent="0.3"/>
    <row r="119" s="9" customFormat="1" ht="15.6" x14ac:dyDescent="0.3"/>
    <row r="120" s="9" customFormat="1" ht="15.6" x14ac:dyDescent="0.3"/>
    <row r="121" s="9" customFormat="1" ht="15.6" x14ac:dyDescent="0.3"/>
    <row r="122" s="9" customFormat="1" ht="15.6" x14ac:dyDescent="0.3"/>
    <row r="123" s="9" customFormat="1" ht="15.6" x14ac:dyDescent="0.3"/>
    <row r="124" s="9" customFormat="1" ht="15.6" x14ac:dyDescent="0.3"/>
    <row r="125" s="9" customFormat="1" ht="15.6" x14ac:dyDescent="0.3"/>
    <row r="126" s="9" customFormat="1" ht="15.6" x14ac:dyDescent="0.3"/>
    <row r="127" s="9" customFormat="1" ht="15.6" x14ac:dyDescent="0.3"/>
    <row r="128" s="9" customFormat="1" ht="15.6" x14ac:dyDescent="0.3"/>
    <row r="129" s="9" customFormat="1" ht="15.6" x14ac:dyDescent="0.3"/>
    <row r="130" s="9" customFormat="1" ht="15.6" x14ac:dyDescent="0.3"/>
    <row r="131" s="9" customFormat="1" ht="15.6" x14ac:dyDescent="0.3"/>
    <row r="132" s="9" customFormat="1" ht="15.6" x14ac:dyDescent="0.3"/>
    <row r="133" s="9" customFormat="1" ht="15.6" x14ac:dyDescent="0.3"/>
    <row r="134" s="9" customFormat="1" ht="15.6" x14ac:dyDescent="0.3"/>
    <row r="135" s="9" customFormat="1" ht="15.6" x14ac:dyDescent="0.3"/>
    <row r="136" s="9" customFormat="1" ht="15.6" x14ac:dyDescent="0.3"/>
    <row r="137" s="9" customFormat="1" ht="15.6" x14ac:dyDescent="0.3"/>
    <row r="138" s="9" customFormat="1" ht="15.6" x14ac:dyDescent="0.3"/>
    <row r="139" s="9" customFormat="1" ht="15.6" x14ac:dyDescent="0.3"/>
    <row r="140" s="9" customFormat="1" ht="15.6" x14ac:dyDescent="0.3"/>
    <row r="141" s="9" customFormat="1" ht="15.6" x14ac:dyDescent="0.3"/>
    <row r="142" s="9" customFormat="1" ht="15.6" x14ac:dyDescent="0.3"/>
    <row r="143" s="9" customFormat="1" ht="15.6" x14ac:dyDescent="0.3"/>
    <row r="144" s="9" customFormat="1" ht="15.6" x14ac:dyDescent="0.3"/>
    <row r="145" s="9" customFormat="1" ht="15.6" x14ac:dyDescent="0.3"/>
    <row r="146" s="9" customFormat="1" ht="15.6" x14ac:dyDescent="0.3"/>
    <row r="147" s="9" customFormat="1" ht="15.6" x14ac:dyDescent="0.3"/>
    <row r="148" s="9" customFormat="1" ht="15.6" x14ac:dyDescent="0.3"/>
    <row r="149" s="9" customFormat="1" ht="15.6" x14ac:dyDescent="0.3"/>
    <row r="150" s="9" customFormat="1" ht="15.6" x14ac:dyDescent="0.3"/>
    <row r="151" s="9" customFormat="1" ht="15.6" x14ac:dyDescent="0.3"/>
    <row r="152" s="9" customFormat="1" ht="15.6" x14ac:dyDescent="0.3"/>
    <row r="153" s="9" customFormat="1" ht="15.6" x14ac:dyDescent="0.3"/>
    <row r="154" s="9" customFormat="1" ht="15.6" x14ac:dyDescent="0.3"/>
    <row r="155" s="9" customFormat="1" ht="15.6" x14ac:dyDescent="0.3"/>
    <row r="156" s="9" customFormat="1" ht="15.6" x14ac:dyDescent="0.3"/>
    <row r="157" s="9" customFormat="1" ht="15.6" x14ac:dyDescent="0.3"/>
    <row r="158" s="9" customFormat="1" ht="15.6" x14ac:dyDescent="0.3"/>
    <row r="159" s="9" customFormat="1" ht="15.6" x14ac:dyDescent="0.3"/>
    <row r="160" s="9" customFormat="1" ht="15.6" x14ac:dyDescent="0.3"/>
    <row r="161" s="9" customFormat="1" ht="15.6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 Notice</vt:lpstr>
      <vt:lpstr>Single round returns</vt:lpstr>
      <vt:lpstr>Multiple round returns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2020-06-29T20:25:00Z</dcterms:created>
  <dcterms:modified xsi:type="dcterms:W3CDTF">2021-05-14T17:00:39Z</dcterms:modified>
</cp:coreProperties>
</file>