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rim\Dropbox\FEF-Website\Copy\Courseware\transumanza\"/>
    </mc:Choice>
  </mc:AlternateContent>
  <bookViews>
    <workbookView xWindow="0" yWindow="0" windowWidth="23040" windowHeight="10452" activeTab="1"/>
  </bookViews>
  <sheets>
    <sheet name="Copyright" sheetId="3" r:id="rId1"/>
    <sheet name="FAST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F52" i="1" s="1"/>
  <c r="F46" i="1" s="1"/>
  <c r="F51" i="1"/>
  <c r="F54" i="1"/>
  <c r="F55" i="1"/>
  <c r="F56" i="1"/>
  <c r="F47" i="1" s="1"/>
  <c r="F48" i="1" l="1"/>
  <c r="L10" i="1"/>
  <c r="K10" i="1"/>
  <c r="G28" i="1"/>
  <c r="G27" i="1"/>
  <c r="G21" i="1"/>
  <c r="G20" i="1"/>
  <c r="G18" i="1"/>
  <c r="D25" i="1"/>
  <c r="G25" i="1" s="1"/>
  <c r="D18" i="1"/>
  <c r="G14" i="1"/>
  <c r="G13" i="1"/>
  <c r="G11" i="1"/>
  <c r="G7" i="1"/>
  <c r="G6" i="1"/>
  <c r="K11" i="1" l="1"/>
  <c r="C34" i="1" s="1"/>
  <c r="G34" i="1" s="1"/>
  <c r="E8" i="1" l="1"/>
  <c r="D8" i="1"/>
  <c r="C8" i="1"/>
  <c r="B8" i="1"/>
  <c r="G8" i="1" l="1"/>
  <c r="F9" i="1" s="1"/>
  <c r="B9" i="1" l="1"/>
  <c r="E9" i="1"/>
  <c r="E12" i="1" s="1"/>
  <c r="E15" i="1" s="1"/>
  <c r="D9" i="1"/>
  <c r="D26" i="1" s="1"/>
  <c r="D29" i="1" s="1"/>
  <c r="F26" i="1"/>
  <c r="F29" i="1" s="1"/>
  <c r="F19" i="1"/>
  <c r="F22" i="1" s="1"/>
  <c r="F12" i="1"/>
  <c r="F15" i="1" s="1"/>
  <c r="C9" i="1"/>
  <c r="C19" i="1" s="1"/>
  <c r="C22" i="1" s="1"/>
  <c r="E26" i="1"/>
  <c r="E29" i="1" s="1"/>
  <c r="E19" i="1"/>
  <c r="E22" i="1" s="1"/>
  <c r="B12" i="1"/>
  <c r="B19" i="1"/>
  <c r="B26" i="1"/>
  <c r="D12" i="1"/>
  <c r="D15" i="1" s="1"/>
  <c r="D19" i="1" l="1"/>
  <c r="D22" i="1" s="1"/>
  <c r="G9" i="1"/>
  <c r="C12" i="1"/>
  <c r="C15" i="1" s="1"/>
  <c r="C26" i="1"/>
  <c r="C29" i="1" s="1"/>
  <c r="B29" i="1"/>
  <c r="B15" i="1"/>
  <c r="G19" i="1"/>
  <c r="B22" i="1"/>
  <c r="G15" i="1" l="1"/>
  <c r="F16" i="1" s="1"/>
  <c r="G12" i="1"/>
  <c r="G26" i="1"/>
  <c r="G29" i="1"/>
  <c r="G22" i="1"/>
  <c r="F23" i="1" s="1"/>
  <c r="B30" i="1" l="1"/>
  <c r="B55" i="1" s="1"/>
  <c r="F30" i="1"/>
  <c r="E23" i="1"/>
  <c r="C23" i="1"/>
  <c r="D23" i="1"/>
  <c r="B23" i="1"/>
  <c r="D16" i="1"/>
  <c r="C16" i="1"/>
  <c r="E16" i="1"/>
  <c r="D30" i="1"/>
  <c r="C30" i="1"/>
  <c r="E30" i="1"/>
  <c r="B16" i="1"/>
  <c r="G23" i="1" l="1"/>
  <c r="G16" i="1"/>
  <c r="F32" i="1"/>
  <c r="B51" i="1"/>
  <c r="G30" i="1"/>
  <c r="B32" i="1"/>
  <c r="E55" i="1"/>
  <c r="E51" i="1"/>
  <c r="E32" i="1"/>
  <c r="E54" i="1"/>
  <c r="E50" i="1"/>
  <c r="D32" i="1"/>
  <c r="D55" i="1"/>
  <c r="D51" i="1"/>
  <c r="B54" i="1"/>
  <c r="B50" i="1"/>
  <c r="C54" i="1"/>
  <c r="C50" i="1"/>
  <c r="C32" i="1"/>
  <c r="C55" i="1"/>
  <c r="C51" i="1"/>
  <c r="D54" i="1"/>
  <c r="D50" i="1"/>
  <c r="G32" i="1" l="1"/>
  <c r="B52" i="1"/>
  <c r="D52" i="1"/>
  <c r="C56" i="1"/>
  <c r="D56" i="1"/>
  <c r="E56" i="1"/>
  <c r="B56" i="1"/>
  <c r="C52" i="1"/>
  <c r="E52" i="1"/>
  <c r="G35" i="1" l="1"/>
  <c r="C37" i="1" s="1"/>
  <c r="C38" i="1" s="1"/>
  <c r="D37" i="1" l="1"/>
  <c r="D38" i="1" s="1"/>
  <c r="G37" i="1"/>
  <c r="F37" i="1"/>
  <c r="F38" i="1" s="1"/>
  <c r="E37" i="1"/>
  <c r="E38" i="1" s="1"/>
  <c r="B37" i="1"/>
  <c r="B38" i="1" s="1"/>
  <c r="G38" i="1" l="1"/>
  <c r="F40" i="1"/>
  <c r="F41" i="1" s="1"/>
  <c r="F45" i="1" s="1"/>
  <c r="D40" i="1" l="1"/>
  <c r="D41" i="1" s="1"/>
  <c r="D45" i="1" s="1"/>
  <c r="C40" i="1"/>
  <c r="C41" i="1" s="1"/>
  <c r="C45" i="1" s="1"/>
  <c r="E40" i="1"/>
  <c r="E41" i="1" s="1"/>
  <c r="E45" i="1" s="1"/>
  <c r="B40" i="1"/>
  <c r="D47" i="1" l="1"/>
  <c r="D46" i="1"/>
  <c r="D48" i="1" s="1"/>
  <c r="B41" i="1"/>
  <c r="B45" i="1" s="1"/>
  <c r="G40" i="1"/>
  <c r="E46" i="1"/>
  <c r="E47" i="1"/>
  <c r="C46" i="1"/>
  <c r="C47" i="1"/>
  <c r="E48" i="1" l="1"/>
  <c r="C48" i="1"/>
  <c r="B47" i="1"/>
  <c r="B46" i="1"/>
  <c r="B48" i="1" l="1"/>
</calcChain>
</file>

<file path=xl/sharedStrings.xml><?xml version="1.0" encoding="utf-8"?>
<sst xmlns="http://schemas.openxmlformats.org/spreadsheetml/2006/main" count="89" uniqueCount="61">
  <si>
    <t>FAST</t>
  </si>
  <si>
    <t>Total</t>
  </si>
  <si>
    <t>Contingency</t>
  </si>
  <si>
    <t>Productivity</t>
  </si>
  <si>
    <t>Experience, qualifications &amp; talent</t>
  </si>
  <si>
    <t>Roles and responsibilities</t>
  </si>
  <si>
    <t>Productivity points</t>
  </si>
  <si>
    <t>Productivity factor</t>
  </si>
  <si>
    <t>The past</t>
  </si>
  <si>
    <t>Work days</t>
  </si>
  <si>
    <t>Productive work</t>
  </si>
  <si>
    <t>Achievements</t>
  </si>
  <si>
    <t>Outside options</t>
  </si>
  <si>
    <t>Normalized points</t>
  </si>
  <si>
    <t>The next year</t>
  </si>
  <si>
    <t>Vesting</t>
  </si>
  <si>
    <t>After next year</t>
  </si>
  <si>
    <t>Across all periods</t>
  </si>
  <si>
    <t>Total normalized points</t>
  </si>
  <si>
    <t>Transfer adjustments</t>
  </si>
  <si>
    <t>Net transfers</t>
  </si>
  <si>
    <t>Valuation before transfers</t>
  </si>
  <si>
    <t>Valuation after transfers</t>
  </si>
  <si>
    <t>Transfers points</t>
  </si>
  <si>
    <t>Normalized and transfers points</t>
  </si>
  <si>
    <t xml:space="preserve"> </t>
  </si>
  <si>
    <t>Recommendations</t>
  </si>
  <si>
    <t>Recommended ownership share</t>
  </si>
  <si>
    <t>Recommended share allocation</t>
  </si>
  <si>
    <t>Contingencies</t>
  </si>
  <si>
    <t>Contingent shares</t>
  </si>
  <si>
    <t xml:space="preserve">Number of vesting shares </t>
  </si>
  <si>
    <t>Number of milestone shares</t>
  </si>
  <si>
    <t xml:space="preserve">Number of upfront shares </t>
  </si>
  <si>
    <t>Vesting points  - next year</t>
  </si>
  <si>
    <t>Vesting points  - year after</t>
  </si>
  <si>
    <t>Fraction of vesting points</t>
  </si>
  <si>
    <t>Milestones</t>
  </si>
  <si>
    <t>Milestone points  - next year</t>
  </si>
  <si>
    <t>Milestone points  - year after</t>
  </si>
  <si>
    <t>Fraction of milestones points</t>
  </si>
  <si>
    <t>© 2020 Marco Da Rin and Thomas Hellmann</t>
  </si>
  <si>
    <t>Fundamentals of Entrepreneurial Finance</t>
  </si>
  <si>
    <t>Chapter 04</t>
  </si>
  <si>
    <t>Founder 5</t>
  </si>
  <si>
    <t>FAST (Founder Allocation of Shares Tool)</t>
  </si>
  <si>
    <t>green background = input cells (from which formulas derive results)</t>
  </si>
  <si>
    <t>(this table replicates and extends the table in WorkHorse Box  4.8 in the book)</t>
  </si>
  <si>
    <t>Year 1</t>
  </si>
  <si>
    <t>Year 2</t>
  </si>
  <si>
    <t>Salary</t>
  </si>
  <si>
    <t>discount rate</t>
  </si>
  <si>
    <t>NPV</t>
  </si>
  <si>
    <t>Total NPV</t>
  </si>
  <si>
    <t>Founder 2: NPV salary calculation</t>
  </si>
  <si>
    <t>Upfront</t>
  </si>
  <si>
    <t>Conditional</t>
  </si>
  <si>
    <t>Astrid</t>
  </si>
  <si>
    <t>Brandon</t>
  </si>
  <si>
    <t>Bharat</t>
  </si>
  <si>
    <t>Annie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</si>
</sst>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8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Font="1"/>
    <xf numFmtId="0" fontId="0" fillId="2" borderId="0" xfId="0" applyFill="1"/>
    <xf numFmtId="2" fontId="0" fillId="0" borderId="0" xfId="0" applyNumberFormat="1"/>
    <xf numFmtId="1" fontId="0" fillId="0" borderId="0" xfId="0" applyNumberFormat="1"/>
    <xf numFmtId="164" fontId="0" fillId="2" borderId="0" xfId="0" applyNumberFormat="1" applyFill="1"/>
    <xf numFmtId="164" fontId="0" fillId="0" borderId="0" xfId="0" applyNumberFormat="1" applyFill="1"/>
    <xf numFmtId="164" fontId="0" fillId="0" borderId="0" xfId="0" applyNumberFormat="1"/>
    <xf numFmtId="10" fontId="0" fillId="0" borderId="0" xfId="0" applyNumberFormat="1"/>
    <xf numFmtId="3" fontId="0" fillId="0" borderId="0" xfId="0" applyNumberFormat="1"/>
    <xf numFmtId="3" fontId="0" fillId="2" borderId="0" xfId="0" applyNumberFormat="1" applyFill="1"/>
    <xf numFmtId="0" fontId="2" fillId="0" borderId="0" xfId="0" applyFont="1" applyAlignment="1">
      <alignment horizontal="center"/>
    </xf>
    <xf numFmtId="9" fontId="0" fillId="2" borderId="0" xfId="0" applyNumberFormat="1" applyFill="1"/>
    <xf numFmtId="0" fontId="3" fillId="0" borderId="0" xfId="0" applyFont="1"/>
    <xf numFmtId="0" fontId="0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0" xfId="0" applyNumberFormat="1" applyFill="1"/>
    <xf numFmtId="0" fontId="1" fillId="3" borderId="0" xfId="0" applyFont="1" applyFill="1"/>
    <xf numFmtId="0" fontId="1" fillId="4" borderId="0" xfId="0" applyFont="1" applyFill="1"/>
    <xf numFmtId="0" fontId="0" fillId="4" borderId="0" xfId="0" applyFill="1"/>
    <xf numFmtId="3" fontId="0" fillId="4" borderId="0" xfId="0" applyNumberFormat="1" applyFill="1"/>
    <xf numFmtId="2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6240" cy="39624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6240" cy="3962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workbookViewId="0">
      <selection activeCell="G14" sqref="G14"/>
    </sheetView>
  </sheetViews>
  <sheetFormatPr defaultRowHeight="14.4" x14ac:dyDescent="0.3"/>
  <sheetData>
    <row r="2" spans="1:1" ht="16.8" customHeight="1" x14ac:dyDescent="0.3"/>
    <row r="3" spans="1:1" ht="18" x14ac:dyDescent="0.35">
      <c r="A3" s="14" t="s">
        <v>41</v>
      </c>
    </row>
    <row r="4" spans="1:1" ht="18" x14ac:dyDescent="0.35">
      <c r="A4" s="14" t="s">
        <v>42</v>
      </c>
    </row>
    <row r="5" spans="1:1" ht="18" x14ac:dyDescent="0.35">
      <c r="A5" s="14" t="s">
        <v>43</v>
      </c>
    </row>
    <row r="6" spans="1:1" ht="18" x14ac:dyDescent="0.35">
      <c r="A6" s="14" t="s">
        <v>0</v>
      </c>
    </row>
    <row r="7" spans="1:1" ht="15" customHeight="1" x14ac:dyDescent="0.3"/>
  </sheetData>
  <pageMargins left="0.7" right="0.7" top="0.75" bottom="0.75" header="0.3" footer="0.3"/>
  <pageSetup paperSize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topLeftCell="A25" workbookViewId="0">
      <selection activeCell="I43" sqref="I43"/>
    </sheetView>
  </sheetViews>
  <sheetFormatPr defaultRowHeight="14.4" x14ac:dyDescent="0.3"/>
  <cols>
    <col min="1" max="1" width="35.33203125" style="2" customWidth="1"/>
    <col min="2" max="2" width="9.109375" bestFit="1" customWidth="1"/>
    <col min="3" max="3" width="10" customWidth="1"/>
    <col min="4" max="4" width="9.5546875" bestFit="1" customWidth="1"/>
    <col min="5" max="5" width="9.109375" bestFit="1" customWidth="1"/>
    <col min="6" max="6" width="9.109375" customWidth="1"/>
    <col min="7" max="7" width="9.77734375" bestFit="1" customWidth="1"/>
    <col min="8" max="8" width="11.5546875" bestFit="1" customWidth="1"/>
    <col min="9" max="9" width="4.109375" customWidth="1"/>
    <col min="10" max="10" width="29.5546875" bestFit="1" customWidth="1"/>
    <col min="11" max="12" width="6.44140625" bestFit="1" customWidth="1"/>
  </cols>
  <sheetData>
    <row r="1" spans="1:12" ht="18" x14ac:dyDescent="0.35">
      <c r="A1" s="12" t="s">
        <v>45</v>
      </c>
    </row>
    <row r="2" spans="1:12" s="17" customFormat="1" ht="18" x14ac:dyDescent="0.35">
      <c r="A2" s="16" t="s">
        <v>47</v>
      </c>
      <c r="E2" s="18"/>
      <c r="F2" s="18"/>
      <c r="G2" s="18"/>
      <c r="H2" s="18"/>
      <c r="I2" s="18"/>
    </row>
    <row r="3" spans="1:12" x14ac:dyDescent="0.3">
      <c r="A3" s="15" t="s">
        <v>46</v>
      </c>
      <c r="B3" s="3"/>
      <c r="C3" s="3"/>
    </row>
    <row r="4" spans="1:12" x14ac:dyDescent="0.3">
      <c r="A4" s="1"/>
    </row>
    <row r="5" spans="1:12" x14ac:dyDescent="0.3">
      <c r="A5" s="20" t="s">
        <v>3</v>
      </c>
      <c r="B5" s="20" t="s">
        <v>57</v>
      </c>
      <c r="C5" s="20" t="s">
        <v>58</v>
      </c>
      <c r="D5" s="20" t="s">
        <v>59</v>
      </c>
      <c r="E5" s="20" t="s">
        <v>60</v>
      </c>
      <c r="F5" s="20" t="s">
        <v>44</v>
      </c>
      <c r="G5" s="20" t="s">
        <v>1</v>
      </c>
      <c r="H5" s="20" t="s">
        <v>2</v>
      </c>
      <c r="J5" s="21" t="s">
        <v>54</v>
      </c>
      <c r="K5" s="22"/>
      <c r="L5" s="22"/>
    </row>
    <row r="6" spans="1:12" x14ac:dyDescent="0.3">
      <c r="A6" s="2" t="s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>
        <f>SUM(B6:F6)</f>
        <v>0</v>
      </c>
      <c r="H6" t="s">
        <v>25</v>
      </c>
      <c r="J6" s="22"/>
      <c r="K6" s="22"/>
      <c r="L6" s="22"/>
    </row>
    <row r="7" spans="1:12" x14ac:dyDescent="0.3">
      <c r="A7" s="2" t="s">
        <v>5</v>
      </c>
      <c r="B7" s="3">
        <v>0.1</v>
      </c>
      <c r="C7" s="3">
        <v>0</v>
      </c>
      <c r="D7" s="3">
        <v>0</v>
      </c>
      <c r="E7" s="3">
        <v>0</v>
      </c>
      <c r="F7" s="3">
        <v>0</v>
      </c>
      <c r="G7">
        <f>SUM(B7:F7)</f>
        <v>0.1</v>
      </c>
      <c r="J7" s="22"/>
      <c r="K7" s="22" t="s">
        <v>48</v>
      </c>
      <c r="L7" s="22" t="s">
        <v>49</v>
      </c>
    </row>
    <row r="8" spans="1:12" x14ac:dyDescent="0.3">
      <c r="A8" s="2" t="s">
        <v>6</v>
      </c>
      <c r="B8">
        <f>1+B7+B6</f>
        <v>1.1000000000000001</v>
      </c>
      <c r="C8">
        <f>1+C7+C6</f>
        <v>1</v>
      </c>
      <c r="D8">
        <f>1+D7+D6</f>
        <v>1</v>
      </c>
      <c r="E8">
        <f>1+E7+E6</f>
        <v>1</v>
      </c>
      <c r="F8" s="3">
        <v>0</v>
      </c>
      <c r="G8">
        <f>SUM(B8:F8)</f>
        <v>4.0999999999999996</v>
      </c>
      <c r="J8" s="22" t="s">
        <v>50</v>
      </c>
      <c r="K8" s="23">
        <v>25000</v>
      </c>
      <c r="L8" s="23">
        <v>85000</v>
      </c>
    </row>
    <row r="9" spans="1:12" x14ac:dyDescent="0.3">
      <c r="A9" s="2" t="s">
        <v>7</v>
      </c>
      <c r="B9" s="4">
        <f>B8/($G$8)</f>
        <v>0.26829268292682934</v>
      </c>
      <c r="C9" s="4">
        <f>C8/($G$8)</f>
        <v>0.24390243902439027</v>
      </c>
      <c r="D9" s="4">
        <f>D8/($G$8)</f>
        <v>0.24390243902439027</v>
      </c>
      <c r="E9" s="4">
        <f>E8/($G$8)</f>
        <v>0.24390243902439027</v>
      </c>
      <c r="F9" s="4">
        <f>F8/($G$8)</f>
        <v>0</v>
      </c>
      <c r="G9" s="4">
        <f>SUM(B9:F9)</f>
        <v>1.0000000000000002</v>
      </c>
      <c r="J9" s="22" t="s">
        <v>51</v>
      </c>
      <c r="K9" s="24">
        <v>1</v>
      </c>
      <c r="L9" s="24">
        <v>1.1499999999999999</v>
      </c>
    </row>
    <row r="10" spans="1:12" x14ac:dyDescent="0.3">
      <c r="A10" s="1" t="s">
        <v>8</v>
      </c>
      <c r="G10" s="13">
        <v>0.2</v>
      </c>
      <c r="J10" s="22" t="s">
        <v>52</v>
      </c>
      <c r="K10" s="23">
        <f>K8/K9</f>
        <v>25000</v>
      </c>
      <c r="L10" s="23">
        <f>L8/L9</f>
        <v>73913.043478260879</v>
      </c>
    </row>
    <row r="11" spans="1:12" x14ac:dyDescent="0.3">
      <c r="A11" s="2" t="s">
        <v>9</v>
      </c>
      <c r="B11" s="3">
        <v>80</v>
      </c>
      <c r="C11" s="3">
        <v>40</v>
      </c>
      <c r="D11" s="3">
        <v>60</v>
      </c>
      <c r="E11" s="3">
        <v>40</v>
      </c>
      <c r="F11" s="3">
        <v>0</v>
      </c>
      <c r="G11">
        <f t="shared" ref="G11:G16" si="0">SUM(B11:F11)</f>
        <v>220</v>
      </c>
      <c r="J11" s="22" t="s">
        <v>53</v>
      </c>
      <c r="K11" s="23">
        <f>K10+L10</f>
        <v>98913.043478260879</v>
      </c>
      <c r="L11" s="22"/>
    </row>
    <row r="12" spans="1:12" x14ac:dyDescent="0.3">
      <c r="A12" s="2" t="s">
        <v>10</v>
      </c>
      <c r="B12" s="4">
        <f>B11*B9</f>
        <v>21.463414634146346</v>
      </c>
      <c r="C12" s="4">
        <f>C11*C9</f>
        <v>9.7560975609756113</v>
      </c>
      <c r="D12" s="4">
        <f>D11*D9</f>
        <v>14.634146341463415</v>
      </c>
      <c r="E12" s="4">
        <f>E11*E9</f>
        <v>9.7560975609756113</v>
      </c>
      <c r="F12" s="4">
        <f>F11*F9</f>
        <v>0</v>
      </c>
      <c r="G12" s="4">
        <f t="shared" si="0"/>
        <v>55.609756097560982</v>
      </c>
      <c r="H12" t="s">
        <v>55</v>
      </c>
    </row>
    <row r="13" spans="1:12" x14ac:dyDescent="0.3">
      <c r="A13" s="2" t="s">
        <v>11</v>
      </c>
      <c r="B13" s="3">
        <v>10</v>
      </c>
      <c r="C13" s="3">
        <v>5</v>
      </c>
      <c r="D13" s="3">
        <v>10</v>
      </c>
      <c r="E13" s="3">
        <v>5</v>
      </c>
      <c r="F13" s="3">
        <v>0</v>
      </c>
      <c r="G13">
        <f t="shared" si="0"/>
        <v>30</v>
      </c>
      <c r="H13" t="s">
        <v>55</v>
      </c>
    </row>
    <row r="14" spans="1:12" x14ac:dyDescent="0.3">
      <c r="A14" s="2" t="s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>
        <f t="shared" si="0"/>
        <v>0</v>
      </c>
      <c r="H14" t="s">
        <v>55</v>
      </c>
    </row>
    <row r="15" spans="1:12" x14ac:dyDescent="0.3">
      <c r="A15" s="2" t="s">
        <v>1</v>
      </c>
      <c r="B15" s="4">
        <f>SUM(B12:B14)</f>
        <v>31.463414634146346</v>
      </c>
      <c r="C15" s="4">
        <f>SUM(C12:C14)</f>
        <v>14.756097560975611</v>
      </c>
      <c r="D15" s="4">
        <f>SUM(D12:D14)</f>
        <v>24.634146341463413</v>
      </c>
      <c r="E15" s="4">
        <f>SUM(E12:E14)</f>
        <v>14.756097560975611</v>
      </c>
      <c r="F15" s="4">
        <f>SUM(F12:F14)</f>
        <v>0</v>
      </c>
      <c r="G15" s="4">
        <f t="shared" si="0"/>
        <v>85.609756097560989</v>
      </c>
    </row>
    <row r="16" spans="1:12" x14ac:dyDescent="0.3">
      <c r="A16" s="2" t="s">
        <v>13</v>
      </c>
      <c r="B16" s="4">
        <f>100*$G$10*B15/$G$15</f>
        <v>7.3504273504273501</v>
      </c>
      <c r="C16" s="4">
        <f>100*$G$10*C15/$G$15</f>
        <v>3.4472934472934469</v>
      </c>
      <c r="D16" s="4">
        <f>100*$G$10*D15/$G$15</f>
        <v>5.7549857549857535</v>
      </c>
      <c r="E16" s="4">
        <f>100*$G$10*E15/$G$15</f>
        <v>3.4472934472934469</v>
      </c>
      <c r="F16" s="4">
        <f>100*$G$10*F15/$G$15</f>
        <v>0</v>
      </c>
      <c r="G16" s="4">
        <f t="shared" si="0"/>
        <v>19.999999999999996</v>
      </c>
    </row>
    <row r="17" spans="1:8" x14ac:dyDescent="0.3">
      <c r="A17" s="1" t="s">
        <v>14</v>
      </c>
      <c r="G17" s="13">
        <v>0.4</v>
      </c>
    </row>
    <row r="18" spans="1:8" x14ac:dyDescent="0.3">
      <c r="A18" s="2" t="s">
        <v>9</v>
      </c>
      <c r="B18" s="3">
        <v>365</v>
      </c>
      <c r="C18" s="3">
        <v>365</v>
      </c>
      <c r="D18" s="3">
        <f>C18/2</f>
        <v>182.5</v>
      </c>
      <c r="E18" s="3">
        <v>365</v>
      </c>
      <c r="F18" s="3">
        <v>0</v>
      </c>
      <c r="G18" s="5">
        <f>SUM(B18:F18)</f>
        <v>1277.5</v>
      </c>
    </row>
    <row r="19" spans="1:8" x14ac:dyDescent="0.3">
      <c r="A19" s="2" t="s">
        <v>10</v>
      </c>
      <c r="B19" s="4">
        <f>B9*B18</f>
        <v>97.926829268292707</v>
      </c>
      <c r="C19" s="4">
        <f>C9*C18</f>
        <v>89.024390243902445</v>
      </c>
      <c r="D19" s="4">
        <f>D9*D18</f>
        <v>44.512195121951223</v>
      </c>
      <c r="E19" s="4">
        <f>E9*E18</f>
        <v>89.024390243902445</v>
      </c>
      <c r="F19" s="4">
        <f>F9*F18</f>
        <v>0</v>
      </c>
      <c r="G19" s="5">
        <f t="shared" ref="G19:G22" si="1">SUM(B19:E19)</f>
        <v>320.48780487804879</v>
      </c>
      <c r="H19" t="s">
        <v>15</v>
      </c>
    </row>
    <row r="20" spans="1:8" x14ac:dyDescent="0.3">
      <c r="A20" s="2" t="s">
        <v>11</v>
      </c>
      <c r="B20" s="3">
        <v>0</v>
      </c>
      <c r="C20" s="3">
        <v>0</v>
      </c>
      <c r="D20" s="3">
        <v>30</v>
      </c>
      <c r="E20" s="3">
        <v>15</v>
      </c>
      <c r="F20" s="3">
        <v>0</v>
      </c>
      <c r="G20" s="5">
        <f>SUM(B20:F20)</f>
        <v>45</v>
      </c>
      <c r="H20" t="s">
        <v>56</v>
      </c>
    </row>
    <row r="21" spans="1:8" x14ac:dyDescent="0.3">
      <c r="A21" s="2" t="s">
        <v>12</v>
      </c>
      <c r="B21" s="3">
        <v>10</v>
      </c>
      <c r="C21" s="3">
        <v>30</v>
      </c>
      <c r="D21" s="3">
        <v>0</v>
      </c>
      <c r="E21" s="3">
        <v>20</v>
      </c>
      <c r="F21" s="3">
        <v>0</v>
      </c>
      <c r="G21" s="5">
        <f>SUM(B21:F21)</f>
        <v>60</v>
      </c>
      <c r="H21" t="s">
        <v>55</v>
      </c>
    </row>
    <row r="22" spans="1:8" x14ac:dyDescent="0.3">
      <c r="A22" s="2" t="s">
        <v>1</v>
      </c>
      <c r="B22" s="4">
        <f>B21+B20+B19</f>
        <v>107.92682926829271</v>
      </c>
      <c r="C22" s="4">
        <f>C21+C20+C19</f>
        <v>119.02439024390245</v>
      </c>
      <c r="D22" s="4">
        <f>D21+D20+D19</f>
        <v>74.512195121951223</v>
      </c>
      <c r="E22" s="4">
        <f>E21+E20+E19</f>
        <v>124.02439024390245</v>
      </c>
      <c r="F22" s="4">
        <f>F21+F20+F19</f>
        <v>0</v>
      </c>
      <c r="G22" s="5">
        <f t="shared" si="1"/>
        <v>425.48780487804879</v>
      </c>
    </row>
    <row r="23" spans="1:8" x14ac:dyDescent="0.3">
      <c r="A23" s="2" t="s">
        <v>13</v>
      </c>
      <c r="B23" s="4">
        <f>100*$G$17*B22/$G$22</f>
        <v>10.146173688736029</v>
      </c>
      <c r="C23" s="4">
        <f>100*$G$17*C22/$G$22</f>
        <v>11.189452565204929</v>
      </c>
      <c r="D23" s="4">
        <f>100*$G$17*D22/$G$22</f>
        <v>7.004872456291201</v>
      </c>
      <c r="E23" s="4">
        <f>100*$G$17*E22/$G$22</f>
        <v>11.659501289767842</v>
      </c>
      <c r="F23" s="4">
        <f>100*$G$17*F22/$G$22</f>
        <v>0</v>
      </c>
      <c r="G23" s="5">
        <f>SUM(B23:F23)</f>
        <v>40</v>
      </c>
    </row>
    <row r="24" spans="1:8" x14ac:dyDescent="0.3">
      <c r="A24" s="1" t="s">
        <v>16</v>
      </c>
      <c r="G24" s="13">
        <v>0.4</v>
      </c>
    </row>
    <row r="25" spans="1:8" x14ac:dyDescent="0.3">
      <c r="A25" s="2" t="s">
        <v>9</v>
      </c>
      <c r="B25" s="3">
        <v>365</v>
      </c>
      <c r="C25" s="3">
        <v>365</v>
      </c>
      <c r="D25" s="3">
        <f>C25/2</f>
        <v>182.5</v>
      </c>
      <c r="E25" s="3">
        <v>365</v>
      </c>
      <c r="F25" s="3">
        <v>0</v>
      </c>
      <c r="G25">
        <f>SUM(B25:F25)</f>
        <v>1277.5</v>
      </c>
    </row>
    <row r="26" spans="1:8" x14ac:dyDescent="0.3">
      <c r="A26" s="2" t="s">
        <v>10</v>
      </c>
      <c r="B26" s="4">
        <f>B25*B9</f>
        <v>97.926829268292707</v>
      </c>
      <c r="C26" s="4">
        <f>C25*C9</f>
        <v>89.024390243902445</v>
      </c>
      <c r="D26" s="4">
        <f>D25*D9</f>
        <v>44.512195121951223</v>
      </c>
      <c r="E26" s="4">
        <f>E25*E9</f>
        <v>89.024390243902445</v>
      </c>
      <c r="F26" s="4">
        <f>F25*F9</f>
        <v>0</v>
      </c>
      <c r="G26" s="5">
        <f t="shared" ref="G26:G29" si="2">SUM(B26:E26)</f>
        <v>320.48780487804879</v>
      </c>
      <c r="H26" t="s">
        <v>15</v>
      </c>
    </row>
    <row r="27" spans="1:8" x14ac:dyDescent="0.3">
      <c r="A27" s="2" t="s">
        <v>11</v>
      </c>
      <c r="B27" s="3">
        <v>0</v>
      </c>
      <c r="C27" s="3">
        <v>0</v>
      </c>
      <c r="D27" s="3">
        <v>30</v>
      </c>
      <c r="E27" s="3">
        <v>0</v>
      </c>
      <c r="F27" s="3">
        <v>0</v>
      </c>
      <c r="G27" s="5">
        <f>SUM(B27:F27)</f>
        <v>30</v>
      </c>
      <c r="H27" t="s">
        <v>56</v>
      </c>
    </row>
    <row r="28" spans="1:8" x14ac:dyDescent="0.3">
      <c r="A28" s="2" t="s">
        <v>12</v>
      </c>
      <c r="B28" s="3">
        <v>10</v>
      </c>
      <c r="C28" s="3">
        <v>30</v>
      </c>
      <c r="D28" s="3">
        <v>0</v>
      </c>
      <c r="E28" s="3">
        <v>20</v>
      </c>
      <c r="F28" s="3">
        <v>0</v>
      </c>
      <c r="G28" s="5">
        <f>SUM(B28:F28)</f>
        <v>60</v>
      </c>
      <c r="H28" t="s">
        <v>55</v>
      </c>
    </row>
    <row r="29" spans="1:8" x14ac:dyDescent="0.3">
      <c r="A29" s="2" t="s">
        <v>1</v>
      </c>
      <c r="B29" s="4">
        <f>B28+B27+B26</f>
        <v>107.92682926829271</v>
      </c>
      <c r="C29" s="4">
        <f>C28+C27+C26</f>
        <v>119.02439024390245</v>
      </c>
      <c r="D29" s="4">
        <f>D28+D27+D26</f>
        <v>74.512195121951223</v>
      </c>
      <c r="E29" s="4">
        <f>E28+E27+E26</f>
        <v>109.02439024390245</v>
      </c>
      <c r="F29" s="4">
        <f>F28+F27+F26</f>
        <v>0</v>
      </c>
      <c r="G29" s="5">
        <f t="shared" si="2"/>
        <v>410.48780487804879</v>
      </c>
    </row>
    <row r="30" spans="1:8" x14ac:dyDescent="0.3">
      <c r="A30" s="2" t="s">
        <v>13</v>
      </c>
      <c r="B30" s="4">
        <f>100*$G$24*B29/$G$29</f>
        <v>10.516934046345813</v>
      </c>
      <c r="C30" s="4">
        <f>100*$G$24*C29/$G$29</f>
        <v>11.598336304218657</v>
      </c>
      <c r="D30" s="4">
        <f>100*$G$24*D29/$G$29</f>
        <v>7.2608437314319669</v>
      </c>
      <c r="E30" s="4">
        <f>100*$G$24*E29/$G$29</f>
        <v>10.623885918003564</v>
      </c>
      <c r="F30" s="4">
        <f>100*$G$24*F29/$G$29</f>
        <v>0</v>
      </c>
      <c r="G30" s="4">
        <f>SUM(B30:F30)</f>
        <v>40.000000000000007</v>
      </c>
    </row>
    <row r="31" spans="1:8" x14ac:dyDescent="0.3">
      <c r="A31" s="1" t="s">
        <v>17</v>
      </c>
    </row>
    <row r="32" spans="1:8" x14ac:dyDescent="0.3">
      <c r="A32" s="2" t="s">
        <v>18</v>
      </c>
      <c r="B32" s="4">
        <f>B30+B23+B16</f>
        <v>28.013535085509194</v>
      </c>
      <c r="C32" s="4">
        <f>C30+C23+C16</f>
        <v>26.235082316717033</v>
      </c>
      <c r="D32" s="4">
        <f>D30+D23+D16</f>
        <v>20.020701942708921</v>
      </c>
      <c r="E32" s="4">
        <f>E30+E23+E16</f>
        <v>25.730680655064852</v>
      </c>
      <c r="F32" s="4">
        <f>F30+F23+F16</f>
        <v>0</v>
      </c>
      <c r="G32" s="4">
        <f>SUM(B32:F32)</f>
        <v>100</v>
      </c>
    </row>
    <row r="33" spans="1:8" x14ac:dyDescent="0.3">
      <c r="A33" s="1" t="s">
        <v>19</v>
      </c>
    </row>
    <row r="34" spans="1:8" x14ac:dyDescent="0.3">
      <c r="A34" s="2" t="s">
        <v>20</v>
      </c>
      <c r="B34" s="11">
        <v>0</v>
      </c>
      <c r="C34" s="11">
        <f>K11</f>
        <v>98913.043478260879</v>
      </c>
      <c r="D34" s="11">
        <v>-12500</v>
      </c>
      <c r="E34" s="11">
        <v>10000</v>
      </c>
      <c r="F34" s="6">
        <v>0</v>
      </c>
      <c r="G34" s="7">
        <f>SUM(B34:F34)</f>
        <v>96413.043478260879</v>
      </c>
    </row>
    <row r="35" spans="1:8" x14ac:dyDescent="0.3">
      <c r="A35" s="2" t="s">
        <v>21</v>
      </c>
      <c r="B35" s="8"/>
      <c r="C35" s="8"/>
      <c r="D35" s="8"/>
      <c r="E35" s="8"/>
      <c r="F35" s="8"/>
      <c r="G35" s="7">
        <f>G36-G34</f>
        <v>1503586.956521739</v>
      </c>
    </row>
    <row r="36" spans="1:8" x14ac:dyDescent="0.3">
      <c r="A36" s="2" t="s">
        <v>22</v>
      </c>
      <c r="B36" s="8"/>
      <c r="C36" s="8"/>
      <c r="D36" s="8"/>
      <c r="E36" s="8"/>
      <c r="F36" s="8"/>
      <c r="G36" s="6">
        <v>1600000</v>
      </c>
    </row>
    <row r="37" spans="1:8" x14ac:dyDescent="0.3">
      <c r="A37" s="2" t="s">
        <v>23</v>
      </c>
      <c r="B37" s="4">
        <f t="shared" ref="B37:G37" si="3">100*B34/$G$35</f>
        <v>0</v>
      </c>
      <c r="C37" s="4">
        <f t="shared" si="3"/>
        <v>6.5784717704041071</v>
      </c>
      <c r="D37" s="4">
        <f t="shared" si="3"/>
        <v>-0.83134533362249696</v>
      </c>
      <c r="E37" s="4">
        <f t="shared" si="3"/>
        <v>0.66507626689799759</v>
      </c>
      <c r="F37" s="4">
        <f t="shared" si="3"/>
        <v>0</v>
      </c>
      <c r="G37" s="4">
        <f t="shared" si="3"/>
        <v>6.4122027036796077</v>
      </c>
    </row>
    <row r="38" spans="1:8" x14ac:dyDescent="0.3">
      <c r="A38" s="2" t="s">
        <v>24</v>
      </c>
      <c r="B38" s="4">
        <f>B37+B32</f>
        <v>28.013535085509194</v>
      </c>
      <c r="C38" s="4">
        <f>C37+C32</f>
        <v>32.81355408712114</v>
      </c>
      <c r="D38" s="4">
        <f>D37+D32</f>
        <v>19.189356609086424</v>
      </c>
      <c r="E38" s="4">
        <f>E37+E32</f>
        <v>26.39575692196285</v>
      </c>
      <c r="F38" s="4">
        <f>F37+F32</f>
        <v>0</v>
      </c>
      <c r="G38" s="4">
        <f>SUM(B38:F38)</f>
        <v>106.41220270367961</v>
      </c>
    </row>
    <row r="39" spans="1:8" x14ac:dyDescent="0.3">
      <c r="A39" s="1" t="s">
        <v>26</v>
      </c>
      <c r="G39" s="8"/>
    </row>
    <row r="40" spans="1:8" x14ac:dyDescent="0.3">
      <c r="A40" s="2" t="s">
        <v>27</v>
      </c>
      <c r="B40" s="9">
        <f>B38/$G$38</f>
        <v>0.26325491225397329</v>
      </c>
      <c r="C40" s="9">
        <f>C38/$G$38</f>
        <v>0.30836269951572465</v>
      </c>
      <c r="D40" s="9">
        <f>D38/$G$38</f>
        <v>0.18033041438416608</v>
      </c>
      <c r="E40" s="9">
        <f>E38/$G$38</f>
        <v>0.24805197384613592</v>
      </c>
      <c r="F40" s="9">
        <f>F38/$G$38</f>
        <v>0</v>
      </c>
      <c r="G40" s="9">
        <f>SUM(B40:E40)</f>
        <v>1</v>
      </c>
    </row>
    <row r="41" spans="1:8" x14ac:dyDescent="0.3">
      <c r="A41" s="2" t="s">
        <v>28</v>
      </c>
      <c r="B41" s="10">
        <f>B40*$G$41</f>
        <v>210603.92980317865</v>
      </c>
      <c r="C41" s="10">
        <f>C40*$G$41</f>
        <v>246690.15961257971</v>
      </c>
      <c r="D41" s="10">
        <f>D40*$G$41</f>
        <v>144264.33150733286</v>
      </c>
      <c r="E41" s="10">
        <f>E40*$G$41</f>
        <v>198441.57907690873</v>
      </c>
      <c r="F41" s="10">
        <f>F40*$G$41</f>
        <v>0</v>
      </c>
      <c r="G41" s="11">
        <v>800000</v>
      </c>
      <c r="H41" t="s">
        <v>25</v>
      </c>
    </row>
    <row r="43" spans="1:8" x14ac:dyDescent="0.3">
      <c r="A43" s="20" t="s">
        <v>29</v>
      </c>
      <c r="B43" s="20" t="s">
        <v>57</v>
      </c>
      <c r="C43" s="20" t="s">
        <v>58</v>
      </c>
      <c r="D43" s="20" t="s">
        <v>59</v>
      </c>
      <c r="E43" s="20" t="s">
        <v>60</v>
      </c>
      <c r="F43" s="20" t="s">
        <v>44</v>
      </c>
      <c r="G43" t="s">
        <v>25</v>
      </c>
    </row>
    <row r="44" spans="1:8" x14ac:dyDescent="0.3">
      <c r="A44" s="1" t="s">
        <v>30</v>
      </c>
    </row>
    <row r="45" spans="1:8" x14ac:dyDescent="0.3">
      <c r="A45" s="2" t="s">
        <v>28</v>
      </c>
      <c r="B45" s="10">
        <f>B41</f>
        <v>210603.92980317865</v>
      </c>
      <c r="C45" s="10">
        <f>C41</f>
        <v>246690.15961257971</v>
      </c>
      <c r="D45" s="10">
        <f>D41</f>
        <v>144264.33150733286</v>
      </c>
      <c r="E45" s="10">
        <f>E41</f>
        <v>198441.57907690873</v>
      </c>
      <c r="F45" s="10">
        <f>F41</f>
        <v>0</v>
      </c>
    </row>
    <row r="46" spans="1:8" x14ac:dyDescent="0.3">
      <c r="A46" s="2" t="s">
        <v>31</v>
      </c>
      <c r="B46" s="10">
        <f>B45*B52</f>
        <v>140950.45059408492</v>
      </c>
      <c r="C46" s="10">
        <f>C45*C52</f>
        <v>160267.19067994581</v>
      </c>
      <c r="D46" s="10">
        <f>D45*D52</f>
        <v>61407.99268679713</v>
      </c>
      <c r="E46" s="10">
        <f>E45*E52</f>
        <v>131448.80095753961</v>
      </c>
      <c r="F46" s="10" t="e">
        <f>F45*F52</f>
        <v>#DIV/0!</v>
      </c>
    </row>
    <row r="47" spans="1:8" x14ac:dyDescent="0.3">
      <c r="A47" s="2" t="s">
        <v>32</v>
      </c>
      <c r="B47" s="10">
        <f>B45*B56</f>
        <v>0</v>
      </c>
      <c r="C47" s="10">
        <f>C45*C56</f>
        <v>0</v>
      </c>
      <c r="D47" s="10">
        <f>D45*D56</f>
        <v>41387.30466014272</v>
      </c>
      <c r="E47" s="10">
        <f>E45*E56</f>
        <v>10875.407346869828</v>
      </c>
      <c r="F47" s="10" t="e">
        <f>F45*F56</f>
        <v>#DIV/0!</v>
      </c>
    </row>
    <row r="48" spans="1:8" x14ac:dyDescent="0.3">
      <c r="A48" s="2" t="s">
        <v>33</v>
      </c>
      <c r="B48" s="10">
        <f>B45-B46-B47</f>
        <v>69653.479209093726</v>
      </c>
      <c r="C48" s="10">
        <f>C45-C46-C47</f>
        <v>86422.968932633899</v>
      </c>
      <c r="D48" s="10">
        <f>D45-D46-D47</f>
        <v>41469.034160392999</v>
      </c>
      <c r="E48" s="10">
        <f>E45-E46-E47</f>
        <v>56117.370772499293</v>
      </c>
      <c r="F48" s="10" t="e">
        <f>F45-F46-F47</f>
        <v>#DIV/0!</v>
      </c>
    </row>
    <row r="49" spans="1:6" x14ac:dyDescent="0.3">
      <c r="A49" s="1" t="s">
        <v>15</v>
      </c>
    </row>
    <row r="50" spans="1:6" x14ac:dyDescent="0.3">
      <c r="A50" s="2" t="s">
        <v>34</v>
      </c>
      <c r="B50" s="19">
        <f>B23*(B19/B22)</f>
        <v>9.2060762396102049</v>
      </c>
      <c r="C50" s="19">
        <f>C23*(C19/C22)</f>
        <v>8.3691602178274582</v>
      </c>
      <c r="D50" s="19">
        <f>D23*(D19/D22)</f>
        <v>4.1845801089137291</v>
      </c>
      <c r="E50" s="19">
        <f>E23*(E19/E22)</f>
        <v>8.3691602178274582</v>
      </c>
      <c r="F50" s="19" t="e">
        <f>F23*(F19/F22)</f>
        <v>#DIV/0!</v>
      </c>
    </row>
    <row r="51" spans="1:6" x14ac:dyDescent="0.3">
      <c r="A51" s="2" t="s">
        <v>35</v>
      </c>
      <c r="B51" s="19">
        <f>B30*(B26/B29)</f>
        <v>9.5424836601307224</v>
      </c>
      <c r="C51" s="19">
        <f>C30*(C26/C29)</f>
        <v>8.6749851455733804</v>
      </c>
      <c r="D51" s="19">
        <f>D30*(D26/D29)</f>
        <v>4.3374925727866911</v>
      </c>
      <c r="E51" s="19">
        <f>E30*(E26/E29)</f>
        <v>8.6749851455733804</v>
      </c>
      <c r="F51" s="19" t="e">
        <f>F30*(F26/F29)</f>
        <v>#DIV/0!</v>
      </c>
    </row>
    <row r="52" spans="1:6" x14ac:dyDescent="0.3">
      <c r="A52" s="2" t="s">
        <v>36</v>
      </c>
      <c r="B52" s="9">
        <f>(B50+B51)/B32</f>
        <v>0.66926790362274402</v>
      </c>
      <c r="C52" s="9">
        <f>(C50+C51)/C32</f>
        <v>0.64966997845248931</v>
      </c>
      <c r="D52" s="9">
        <f>(D50+D51)/D32</f>
        <v>0.4256630315004496</v>
      </c>
      <c r="E52" s="9">
        <f>(E50+E51)/E32</f>
        <v>0.66240553803794733</v>
      </c>
      <c r="F52" s="9" t="e">
        <f>(F50+F51)/F32</f>
        <v>#DIV/0!</v>
      </c>
    </row>
    <row r="53" spans="1:6" x14ac:dyDescent="0.3">
      <c r="A53" s="1" t="s">
        <v>37</v>
      </c>
    </row>
    <row r="54" spans="1:6" x14ac:dyDescent="0.3">
      <c r="A54" s="2" t="s">
        <v>38</v>
      </c>
      <c r="B54" s="19">
        <f>B23*B20/B22</f>
        <v>0</v>
      </c>
      <c r="C54" s="19">
        <f>C23*C20/C22</f>
        <v>0</v>
      </c>
      <c r="D54" s="19">
        <f>D23*D20/D22</f>
        <v>2.8202923473774719</v>
      </c>
      <c r="E54" s="19">
        <f>E23*E20/E22</f>
        <v>1.4101461736887362</v>
      </c>
      <c r="F54" s="19" t="e">
        <f>F23*F20/F22</f>
        <v>#DIV/0!</v>
      </c>
    </row>
    <row r="55" spans="1:6" x14ac:dyDescent="0.3">
      <c r="A55" s="2" t="s">
        <v>39</v>
      </c>
      <c r="B55" s="19">
        <f>B30*B27/B29</f>
        <v>0</v>
      </c>
      <c r="C55" s="19">
        <f>C30*C27/C29</f>
        <v>0</v>
      </c>
      <c r="D55" s="19">
        <f>D30*D27/D29</f>
        <v>2.9233511586452763</v>
      </c>
      <c r="E55" s="19">
        <f>E30*E27/E29</f>
        <v>0</v>
      </c>
      <c r="F55" s="19" t="e">
        <f>F30*F27/F29</f>
        <v>#DIV/0!</v>
      </c>
    </row>
    <row r="56" spans="1:6" x14ac:dyDescent="0.3">
      <c r="A56" s="2" t="s">
        <v>40</v>
      </c>
      <c r="B56" s="9">
        <f>(B54+B55)/B32</f>
        <v>0</v>
      </c>
      <c r="C56" s="9">
        <f>(C54+C55)/C32</f>
        <v>0</v>
      </c>
      <c r="D56" s="9">
        <f>(D54+D55)/D32</f>
        <v>0.28688522123043997</v>
      </c>
      <c r="E56" s="9">
        <f>(E54+E55)/E32</f>
        <v>5.480407582654296E-2</v>
      </c>
      <c r="F56" s="9" t="e">
        <f>(F54+F55)/F32</f>
        <v>#DIV/0!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Copyright</vt:lpstr>
      <vt:lpstr>FAST</vt:lpstr>
    </vt:vector>
  </TitlesOfParts>
  <Company>Universita' Luigi Bocconi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Da Rin</dc:creator>
  <cp:lastModifiedBy>Marco Da Rin</cp:lastModifiedBy>
  <dcterms:created xsi:type="dcterms:W3CDTF">2020-06-28T21:55:38Z</dcterms:created>
  <dcterms:modified xsi:type="dcterms:W3CDTF">2021-05-14T16:56:13Z</dcterms:modified>
</cp:coreProperties>
</file>