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\"/>
    </mc:Choice>
  </mc:AlternateContent>
  <bookViews>
    <workbookView xWindow="0" yWindow="0" windowWidth="23040" windowHeight="9192" activeTab="1"/>
  </bookViews>
  <sheets>
    <sheet name="Copyright" sheetId="2" r:id="rId1"/>
    <sheet name="LP investment and returns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D26" i="1"/>
  <c r="E26" i="1"/>
  <c r="F26" i="1"/>
  <c r="G26" i="1"/>
  <c r="H26" i="1"/>
  <c r="I26" i="1"/>
  <c r="J26" i="1"/>
  <c r="K26" i="1"/>
  <c r="L26" i="1"/>
  <c r="B26" i="1"/>
  <c r="B27" i="1" s="1"/>
  <c r="C37" i="1"/>
  <c r="D37" i="1" s="1"/>
  <c r="E37" i="1" s="1"/>
  <c r="F37" i="1" s="1"/>
  <c r="G37" i="1" s="1"/>
  <c r="H37" i="1" s="1"/>
  <c r="I37" i="1" s="1"/>
  <c r="J37" i="1" s="1"/>
  <c r="K37" i="1" s="1"/>
  <c r="L37" i="1" s="1"/>
  <c r="C31" i="1"/>
  <c r="D31" i="1" s="1"/>
  <c r="E31" i="1" s="1"/>
  <c r="F31" i="1" s="1"/>
  <c r="G31" i="1" s="1"/>
  <c r="H31" i="1" s="1"/>
  <c r="I31" i="1" s="1"/>
  <c r="J31" i="1" s="1"/>
  <c r="K31" i="1" s="1"/>
  <c r="L31" i="1" s="1"/>
  <c r="C27" i="1" l="1"/>
  <c r="D27" i="1" s="1"/>
  <c r="E27" i="1" s="1"/>
  <c r="F27" i="1" s="1"/>
  <c r="G27" i="1" s="1"/>
  <c r="H27" i="1" s="1"/>
  <c r="I27" i="1" s="1"/>
  <c r="J27" i="1" s="1"/>
  <c r="K27" i="1" s="1"/>
  <c r="L27" i="1" s="1"/>
  <c r="B47" i="1" l="1"/>
  <c r="C47" i="1" s="1"/>
  <c r="D47" i="1" s="1"/>
  <c r="E47" i="1" s="1"/>
  <c r="F47" i="1" s="1"/>
  <c r="G47" i="1" s="1"/>
  <c r="H47" i="1" s="1"/>
  <c r="I47" i="1" s="1"/>
  <c r="J47" i="1" s="1"/>
  <c r="K47" i="1" s="1"/>
  <c r="L47" i="1" s="1"/>
  <c r="M41" i="1"/>
  <c r="M39" i="1"/>
  <c r="L33" i="1"/>
  <c r="L45" i="1" s="1"/>
  <c r="K33" i="1"/>
  <c r="K45" i="1" s="1"/>
  <c r="J33" i="1"/>
  <c r="J45" i="1" s="1"/>
  <c r="I33" i="1"/>
  <c r="I45" i="1" s="1"/>
  <c r="H33" i="1"/>
  <c r="H45" i="1" s="1"/>
  <c r="G33" i="1"/>
  <c r="G45" i="1" s="1"/>
  <c r="F33" i="1"/>
  <c r="F45" i="1" s="1"/>
  <c r="E33" i="1"/>
  <c r="E45" i="1" s="1"/>
  <c r="D33" i="1"/>
  <c r="D45" i="1" s="1"/>
  <c r="C33" i="1"/>
  <c r="C45" i="1" s="1"/>
  <c r="B33" i="1"/>
  <c r="L32" i="1"/>
  <c r="L40" i="1" s="1"/>
  <c r="K32" i="1"/>
  <c r="K40" i="1" s="1"/>
  <c r="J32" i="1"/>
  <c r="J40" i="1" s="1"/>
  <c r="I32" i="1"/>
  <c r="I40" i="1" s="1"/>
  <c r="H32" i="1"/>
  <c r="H40" i="1" s="1"/>
  <c r="G32" i="1"/>
  <c r="G40" i="1" s="1"/>
  <c r="F32" i="1"/>
  <c r="F40" i="1" s="1"/>
  <c r="E32" i="1"/>
  <c r="E40" i="1" s="1"/>
  <c r="D32" i="1"/>
  <c r="D40" i="1" s="1"/>
  <c r="C32" i="1"/>
  <c r="C40" i="1" s="1"/>
  <c r="B32" i="1"/>
  <c r="S25" i="1"/>
  <c r="Q25" i="1"/>
  <c r="P25" i="1"/>
  <c r="O25" i="1"/>
  <c r="N25" i="1"/>
  <c r="S24" i="1"/>
  <c r="Q24" i="1"/>
  <c r="P24" i="1"/>
  <c r="O24" i="1"/>
  <c r="N24" i="1"/>
  <c r="Q23" i="1"/>
  <c r="P23" i="1"/>
  <c r="O23" i="1"/>
  <c r="N23" i="1"/>
  <c r="S22" i="1"/>
  <c r="Q22" i="1"/>
  <c r="P22" i="1"/>
  <c r="O22" i="1"/>
  <c r="N22" i="1"/>
  <c r="S21" i="1"/>
  <c r="Q21" i="1"/>
  <c r="P21" i="1"/>
  <c r="O21" i="1"/>
  <c r="N21" i="1"/>
  <c r="S20" i="1"/>
  <c r="Q20" i="1"/>
  <c r="P20" i="1"/>
  <c r="O20" i="1"/>
  <c r="N20" i="1"/>
  <c r="S19" i="1"/>
  <c r="Q19" i="1"/>
  <c r="P19" i="1"/>
  <c r="O19" i="1"/>
  <c r="N19" i="1"/>
  <c r="S18" i="1"/>
  <c r="Q18" i="1"/>
  <c r="P18" i="1"/>
  <c r="O18" i="1"/>
  <c r="N18" i="1"/>
  <c r="S17" i="1"/>
  <c r="Q17" i="1"/>
  <c r="P17" i="1"/>
  <c r="O17" i="1"/>
  <c r="N17" i="1"/>
  <c r="S16" i="1"/>
  <c r="Q16" i="1"/>
  <c r="P16" i="1"/>
  <c r="O16" i="1"/>
  <c r="N16" i="1"/>
  <c r="S15" i="1"/>
  <c r="Q15" i="1"/>
  <c r="P15" i="1"/>
  <c r="O15" i="1"/>
  <c r="N15" i="1"/>
  <c r="S14" i="1"/>
  <c r="Q14" i="1"/>
  <c r="P14" i="1"/>
  <c r="O14" i="1"/>
  <c r="N14" i="1"/>
  <c r="S13" i="1"/>
  <c r="Q13" i="1"/>
  <c r="P13" i="1"/>
  <c r="O13" i="1"/>
  <c r="N13" i="1"/>
  <c r="S12" i="1"/>
  <c r="Q12" i="1"/>
  <c r="P12" i="1"/>
  <c r="O12" i="1"/>
  <c r="N12" i="1"/>
  <c r="Q11" i="1"/>
  <c r="P11" i="1"/>
  <c r="O11" i="1"/>
  <c r="N11" i="1"/>
  <c r="Q10" i="1"/>
  <c r="P10" i="1"/>
  <c r="O10" i="1"/>
  <c r="N10" i="1"/>
  <c r="C9" i="1"/>
  <c r="D55" i="1" l="1"/>
  <c r="H55" i="1"/>
  <c r="E55" i="1"/>
  <c r="I55" i="1"/>
  <c r="F55" i="1"/>
  <c r="C55" i="1"/>
  <c r="C57" i="1" s="1"/>
  <c r="G55" i="1"/>
  <c r="G57" i="1" s="1"/>
  <c r="O28" i="1"/>
  <c r="N28" i="1"/>
  <c r="S28" i="1"/>
  <c r="P28" i="1"/>
  <c r="Q28" i="1"/>
  <c r="R22" i="1"/>
  <c r="T10" i="1"/>
  <c r="R24" i="1"/>
  <c r="T11" i="1"/>
  <c r="R17" i="1"/>
  <c r="R18" i="1"/>
  <c r="R21" i="1"/>
  <c r="T12" i="1"/>
  <c r="V11" i="1"/>
  <c r="V12" i="1"/>
  <c r="V10" i="1"/>
  <c r="R12" i="1"/>
  <c r="D9" i="1"/>
  <c r="E9" i="1" s="1"/>
  <c r="F9" i="1" s="1"/>
  <c r="R14" i="1"/>
  <c r="R20" i="1"/>
  <c r="R25" i="1"/>
  <c r="M33" i="1"/>
  <c r="R16" i="1"/>
  <c r="R11" i="1"/>
  <c r="R15" i="1"/>
  <c r="R19" i="1"/>
  <c r="R23" i="1"/>
  <c r="E57" i="1"/>
  <c r="I57" i="1"/>
  <c r="F57" i="1"/>
  <c r="D57" i="1"/>
  <c r="H57" i="1"/>
  <c r="M32" i="1"/>
  <c r="B34" i="1"/>
  <c r="F34" i="1"/>
  <c r="J34" i="1"/>
  <c r="B40" i="1"/>
  <c r="B45" i="1"/>
  <c r="B49" i="1" s="1"/>
  <c r="C49" i="1" s="1"/>
  <c r="D49" i="1" s="1"/>
  <c r="E49" i="1" s="1"/>
  <c r="F49" i="1" s="1"/>
  <c r="G49" i="1" s="1"/>
  <c r="H49" i="1" s="1"/>
  <c r="I49" i="1" s="1"/>
  <c r="J49" i="1" s="1"/>
  <c r="K49" i="1" s="1"/>
  <c r="L49" i="1" s="1"/>
  <c r="B46" i="1"/>
  <c r="N32" i="1"/>
  <c r="N34" i="1" s="1"/>
  <c r="C34" i="1"/>
  <c r="G34" i="1"/>
  <c r="K34" i="1"/>
  <c r="O33" i="1"/>
  <c r="D34" i="1"/>
  <c r="H34" i="1"/>
  <c r="L34" i="1"/>
  <c r="R10" i="1"/>
  <c r="R13" i="1"/>
  <c r="E34" i="1"/>
  <c r="I34" i="1"/>
  <c r="M34" i="1" l="1"/>
  <c r="R28" i="1"/>
  <c r="V13" i="1"/>
  <c r="W12" i="1" s="1"/>
  <c r="T13" i="1"/>
  <c r="B48" i="1"/>
  <c r="C46" i="1"/>
  <c r="P33" i="1"/>
  <c r="O34" i="1"/>
  <c r="R34" i="1" s="1"/>
  <c r="M45" i="1"/>
  <c r="B55" i="1"/>
  <c r="Q34" i="1"/>
  <c r="P34" i="1"/>
  <c r="S34" i="1"/>
  <c r="G9" i="1"/>
  <c r="M40" i="1"/>
  <c r="B42" i="1"/>
  <c r="C42" i="1" s="1"/>
  <c r="D42" i="1" s="1"/>
  <c r="E42" i="1" s="1"/>
  <c r="F42" i="1" s="1"/>
  <c r="G42" i="1" s="1"/>
  <c r="H42" i="1" s="1"/>
  <c r="I42" i="1" s="1"/>
  <c r="J42" i="1" s="1"/>
  <c r="K42" i="1" s="1"/>
  <c r="L42" i="1" s="1"/>
  <c r="D46" i="1" l="1"/>
  <c r="C48" i="1"/>
  <c r="W10" i="1"/>
  <c r="W11" i="1"/>
  <c r="U10" i="1"/>
  <c r="U11" i="1"/>
  <c r="U12" i="1"/>
  <c r="H9" i="1"/>
  <c r="B56" i="1"/>
  <c r="C56" i="1" s="1"/>
  <c r="D56" i="1" s="1"/>
  <c r="E56" i="1" s="1"/>
  <c r="F56" i="1" s="1"/>
  <c r="G56" i="1" s="1"/>
  <c r="H56" i="1" s="1"/>
  <c r="I56" i="1" s="1"/>
  <c r="B57" i="1"/>
  <c r="E46" i="1" l="1"/>
  <c r="D48" i="1"/>
  <c r="W13" i="1"/>
  <c r="U13" i="1"/>
  <c r="E48" i="1"/>
  <c r="I9" i="1"/>
  <c r="F46" i="1" l="1"/>
  <c r="J9" i="1"/>
  <c r="G46" i="1" l="1"/>
  <c r="F48" i="1"/>
  <c r="K9" i="1"/>
  <c r="H46" i="1" l="1"/>
  <c r="G48" i="1"/>
  <c r="L9" i="1"/>
  <c r="H48" i="1"/>
  <c r="I46" i="1" l="1"/>
  <c r="I48" i="1" s="1"/>
  <c r="J46" i="1" l="1"/>
  <c r="J48" i="1"/>
  <c r="K46" i="1" l="1"/>
  <c r="L46" i="1" s="1"/>
  <c r="K48" i="1"/>
  <c r="J50" i="1"/>
  <c r="J54" i="1" s="1"/>
  <c r="J51" i="1"/>
  <c r="K50" i="1" l="1"/>
  <c r="K54" i="1" s="1"/>
  <c r="K55" i="1" s="1"/>
  <c r="K51" i="1"/>
  <c r="J55" i="1"/>
  <c r="L48" i="1"/>
  <c r="J56" i="1" l="1"/>
  <c r="K56" i="1" s="1"/>
  <c r="J57" i="1"/>
  <c r="L50" i="1"/>
  <c r="L54" i="1" s="1"/>
  <c r="L51" i="1"/>
  <c r="K57" i="1"/>
  <c r="L55" i="1" l="1"/>
  <c r="M54" i="1"/>
  <c r="L57" i="1" l="1"/>
  <c r="L56" i="1"/>
  <c r="M55" i="1"/>
</calcChain>
</file>

<file path=xl/sharedStrings.xml><?xml version="1.0" encoding="utf-8"?>
<sst xmlns="http://schemas.openxmlformats.org/spreadsheetml/2006/main" count="92" uniqueCount="71">
  <si>
    <t>Total</t>
  </si>
  <si>
    <t>Exit Proceeds</t>
  </si>
  <si>
    <t>NPV</t>
  </si>
  <si>
    <t>CCR</t>
  </si>
  <si>
    <t>IRR</t>
  </si>
  <si>
    <t>Note</t>
  </si>
  <si>
    <t>Company:</t>
  </si>
  <si>
    <t>NPV&lt;0</t>
  </si>
  <si>
    <t>Investments in NPV&lt;0</t>
  </si>
  <si>
    <t>0&lt;NPV&lt;$10M</t>
  </si>
  <si>
    <t>Investments in 0&lt;NPV&lt;10</t>
  </si>
  <si>
    <t>NPV&gt;$10M</t>
  </si>
  <si>
    <t>Investments in NPV&gt;$15M</t>
  </si>
  <si>
    <t xml:space="preserve"> </t>
  </si>
  <si>
    <t>Investments ($M)</t>
  </si>
  <si>
    <t>Exit proceeds ($M)</t>
  </si>
  <si>
    <t>Fund net cash flow ($M)</t>
  </si>
  <si>
    <t>Capital calls and use of funds</t>
  </si>
  <si>
    <t>Capital calls</t>
  </si>
  <si>
    <t>Investments</t>
  </si>
  <si>
    <t>Management fee</t>
  </si>
  <si>
    <t>2% management fee</t>
  </si>
  <si>
    <t>Fund net balance</t>
  </si>
  <si>
    <t>Assume fund balances receive no interest</t>
  </si>
  <si>
    <t>Profits and hurdle rates</t>
  </si>
  <si>
    <t>Exit proceeds</t>
  </si>
  <si>
    <t>Assume all exit proceeds distributed immediately</t>
  </si>
  <si>
    <t>Cumulative exit proceeds</t>
  </si>
  <si>
    <t>Capital plus hurdle</t>
  </si>
  <si>
    <t>Net profits above hurdle rate</t>
  </si>
  <si>
    <t>Net profits without hurdle rate</t>
  </si>
  <si>
    <t>Carried Interest (20% of net profits)</t>
  </si>
  <si>
    <t>Capital plus 80% of net profits</t>
  </si>
  <si>
    <t xml:space="preserve">Distributions to LPs </t>
  </si>
  <si>
    <t>Carried interest</t>
  </si>
  <si>
    <t>Cumulative distributions to LPs</t>
  </si>
  <si>
    <t>LPs net cash flows</t>
  </si>
  <si>
    <t>Discount rate</t>
  </si>
  <si>
    <t>Hurdle rate</t>
  </si>
  <si>
    <t>© 2020 Marco Da Rin and Thomas Hellmann</t>
  </si>
  <si>
    <t>Fundamentals of Entrepreneurial Finance</t>
  </si>
  <si>
    <t>Chapter 12</t>
  </si>
  <si>
    <t>LP investment and returns</t>
  </si>
  <si>
    <t>green background = input cells (from which formulas derive results)</t>
  </si>
  <si>
    <t>(this table replicates and extends the Tables in Boxes 12.6, 12.7, and 12.9 in the book)</t>
  </si>
  <si>
    <t>Company 1</t>
  </si>
  <si>
    <t>Company 2</t>
  </si>
  <si>
    <t>Company 3</t>
  </si>
  <si>
    <t>Company 4</t>
  </si>
  <si>
    <t>Company 5</t>
  </si>
  <si>
    <t>Company 6</t>
  </si>
  <si>
    <t>Company 7</t>
  </si>
  <si>
    <t>Company 8</t>
  </si>
  <si>
    <t>Company 9</t>
  </si>
  <si>
    <t>Company 10</t>
  </si>
  <si>
    <t>Company 11</t>
  </si>
  <si>
    <t>Company 12</t>
  </si>
  <si>
    <t>Company 13</t>
  </si>
  <si>
    <t>Company 14</t>
  </si>
  <si>
    <t>Company 15</t>
  </si>
  <si>
    <t>Company 16</t>
  </si>
  <si>
    <t>Total Investment</t>
  </si>
  <si>
    <t>Investments and company-level gross returns (all amounts in $M)</t>
  </si>
  <si>
    <t>Fund-level gross returns (all amounts in $M)</t>
  </si>
  <si>
    <t>LP returns (all amounts in $M)</t>
  </si>
  <si>
    <t>Cumulative investments ($M)</t>
  </si>
  <si>
    <t>Average (across companies)</t>
  </si>
  <si>
    <t>LP-level</t>
  </si>
  <si>
    <t>Fund-level cash flows</t>
  </si>
  <si>
    <t>Gross profit</t>
  </si>
  <si>
    <t>Construction of the graph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</si>
</sst>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"/>
    <numFmt numFmtId="165" formatCode="0.0%"/>
    <numFmt numFmtId="166" formatCode="[$$-409]#,##0"/>
    <numFmt numFmtId="167" formatCode="[$$-409]#,##0.00"/>
  </numFmts>
  <fonts count="5" x14ac:knownFonts="1">
    <font>
      <sz val="11"/>
      <color theme="1"/>
      <name val="Calibri"/>
      <family val="2"/>
      <scheme val="minor"/>
    </font>
    <font>
      <sz val="14"/>
      <color theme="8" tint="-0.499984740745262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top" wrapText="1"/>
    </xf>
    <xf numFmtId="0" fontId="0" fillId="0" borderId="0" xfId="0" applyAlignment="1"/>
    <xf numFmtId="0" fontId="0" fillId="0" borderId="0" xfId="0" applyFont="1"/>
    <xf numFmtId="0" fontId="0" fillId="0" borderId="0" xfId="0" applyFill="1"/>
    <xf numFmtId="0" fontId="1" fillId="0" borderId="0" xfId="0" applyFont="1"/>
    <xf numFmtId="0" fontId="2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2" borderId="0" xfId="0" applyFont="1" applyFill="1" applyAlignment="1">
      <alignment horizontal="left"/>
    </xf>
    <xf numFmtId="0" fontId="3" fillId="0" borderId="0" xfId="0" applyFont="1"/>
    <xf numFmtId="9" fontId="3" fillId="2" borderId="0" xfId="0" applyNumberFormat="1" applyFont="1" applyFill="1"/>
    <xf numFmtId="0" fontId="3" fillId="0" borderId="0" xfId="0" applyFont="1" applyAlignment="1"/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0" fontId="4" fillId="3" borderId="0" xfId="0" applyFont="1" applyFill="1" applyAlignment="1">
      <alignment horizontal="left" vertical="top" wrapText="1"/>
    </xf>
    <xf numFmtId="0" fontId="4" fillId="3" borderId="0" xfId="0" applyFont="1" applyFill="1" applyAlignment="1">
      <alignment horizontal="center" vertical="top" wrapText="1"/>
    </xf>
    <xf numFmtId="3" fontId="3" fillId="2" borderId="0" xfId="0" applyNumberFormat="1" applyFont="1" applyFill="1"/>
    <xf numFmtId="3" fontId="3" fillId="0" borderId="0" xfId="0" applyNumberFormat="1" applyFont="1"/>
    <xf numFmtId="164" fontId="3" fillId="0" borderId="0" xfId="0" applyNumberFormat="1" applyFont="1"/>
    <xf numFmtId="9" fontId="3" fillId="0" borderId="0" xfId="0" applyNumberFormat="1" applyFont="1"/>
    <xf numFmtId="165" fontId="3" fillId="0" borderId="0" xfId="0" applyNumberFormat="1" applyFont="1"/>
    <xf numFmtId="0" fontId="3" fillId="0" borderId="0" xfId="0" applyFont="1" applyAlignment="1">
      <alignment horizontal="left" vertical="top"/>
    </xf>
    <xf numFmtId="166" fontId="3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166" fontId="3" fillId="0" borderId="0" xfId="0" applyNumberFormat="1" applyFont="1"/>
    <xf numFmtId="0" fontId="4" fillId="3" borderId="0" xfId="0" applyNumberFormat="1" applyFont="1" applyFill="1" applyAlignment="1">
      <alignment horizontal="center" vertical="top" wrapText="1"/>
    </xf>
    <xf numFmtId="2" fontId="4" fillId="3" borderId="0" xfId="0" applyNumberFormat="1" applyFont="1" applyFill="1" applyAlignment="1">
      <alignment horizontal="center" vertical="top" wrapText="1"/>
    </xf>
    <xf numFmtId="0" fontId="3" fillId="0" borderId="0" xfId="0" applyFont="1" applyFill="1"/>
    <xf numFmtId="3" fontId="3" fillId="0" borderId="0" xfId="0" applyNumberFormat="1" applyFont="1" applyFill="1"/>
    <xf numFmtId="164" fontId="3" fillId="0" borderId="0" xfId="0" applyNumberFormat="1" applyFont="1" applyFill="1"/>
    <xf numFmtId="165" fontId="3" fillId="0" borderId="0" xfId="0" applyNumberFormat="1" applyFont="1" applyFill="1"/>
    <xf numFmtId="0" fontId="3" fillId="0" borderId="0" xfId="0" applyFont="1" applyFill="1" applyAlignment="1"/>
    <xf numFmtId="2" fontId="3" fillId="0" borderId="0" xfId="0" applyNumberFormat="1" applyFont="1"/>
    <xf numFmtId="4" fontId="3" fillId="0" borderId="0" xfId="0" applyNumberFormat="1" applyFont="1"/>
    <xf numFmtId="2" fontId="3" fillId="3" borderId="0" xfId="0" applyNumberFormat="1" applyFont="1" applyFill="1" applyAlignment="1">
      <alignment horizontal="center" vertical="top" wrapText="1"/>
    </xf>
    <xf numFmtId="0" fontId="3" fillId="3" borderId="0" xfId="0" applyFont="1" applyFill="1" applyAlignment="1">
      <alignment horizontal="center" vertical="top" wrapText="1"/>
    </xf>
    <xf numFmtId="0" fontId="4" fillId="0" borderId="0" xfId="0" applyFont="1"/>
    <xf numFmtId="2" fontId="3" fillId="0" borderId="0" xfId="0" applyNumberFormat="1" applyFont="1" applyFill="1" applyAlignment="1">
      <alignment horizontal="center" vertical="top" wrapText="1"/>
    </xf>
    <xf numFmtId="0" fontId="3" fillId="0" borderId="0" xfId="0" applyFont="1" applyFill="1" applyAlignment="1">
      <alignment horizontal="center" vertical="top" wrapText="1"/>
    </xf>
    <xf numFmtId="2" fontId="3" fillId="0" borderId="0" xfId="0" applyNumberFormat="1" applyFont="1" applyFill="1"/>
    <xf numFmtId="166" fontId="3" fillId="0" borderId="0" xfId="0" applyNumberFormat="1" applyFont="1" applyFill="1"/>
    <xf numFmtId="167" fontId="3" fillId="0" borderId="0" xfId="0" applyNumberFormat="1" applyFont="1" applyFill="1"/>
    <xf numFmtId="4" fontId="3" fillId="0" borderId="0" xfId="0" applyNumberFormat="1" applyFont="1" applyFill="1"/>
    <xf numFmtId="10" fontId="3" fillId="0" borderId="0" xfId="0" applyNumberFormat="1" applyFont="1" applyFill="1"/>
    <xf numFmtId="0" fontId="4" fillId="3" borderId="0" xfId="0" applyFont="1" applyFill="1" applyAlignment="1">
      <alignment horizontal="center" vertical="top"/>
    </xf>
    <xf numFmtId="0" fontId="3" fillId="0" borderId="0" xfId="0" applyFont="1" applyBorder="1"/>
    <xf numFmtId="3" fontId="3" fillId="0" borderId="0" xfId="0" applyNumberFormat="1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1" xfId="0" applyFont="1" applyBorder="1"/>
    <xf numFmtId="3" fontId="3" fillId="2" borderId="1" xfId="0" applyNumberFormat="1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094891242929677E-2"/>
          <c:y val="4.3908274623566793E-2"/>
          <c:w val="0.86601618547681536"/>
          <c:h val="0.8416746864975212"/>
        </c:manualLayout>
      </c:layout>
      <c:barChart>
        <c:barDir val="col"/>
        <c:grouping val="clustered"/>
        <c:varyColors val="0"/>
        <c:ser>
          <c:idx val="0"/>
          <c:order val="0"/>
          <c:tx>
            <c:v>Share of investment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'LP investment and returns'!$X$10:$X$12</c:f>
              <c:strCache>
                <c:ptCount val="3"/>
                <c:pt idx="0">
                  <c:v>NPV&lt;0</c:v>
                </c:pt>
                <c:pt idx="1">
                  <c:v>0&lt;NPV&lt;$10M</c:v>
                </c:pt>
                <c:pt idx="2">
                  <c:v>NPV&gt;$10M</c:v>
                </c:pt>
              </c:strCache>
            </c:strRef>
          </c:cat>
          <c:val>
            <c:numRef>
              <c:f>'LP investment and returns'!$U$10:$U$12</c:f>
              <c:numCache>
                <c:formatCode>0.0%</c:formatCode>
                <c:ptCount val="3"/>
                <c:pt idx="0">
                  <c:v>0.625</c:v>
                </c:pt>
                <c:pt idx="1">
                  <c:v>0.1125</c:v>
                </c:pt>
                <c:pt idx="2">
                  <c:v>0.26250000000000001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8E-4DE7-944F-C2E1B63E66CE}"/>
            </c:ext>
          </c:extLst>
        </c:ser>
        <c:ser>
          <c:idx val="1"/>
          <c:order val="1"/>
          <c:tx>
            <c:v>Share of proceeds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'LP investment and returns'!$X$10:$X$12</c:f>
              <c:strCache>
                <c:ptCount val="3"/>
                <c:pt idx="0">
                  <c:v>NPV&lt;0</c:v>
                </c:pt>
                <c:pt idx="1">
                  <c:v>0&lt;NPV&lt;$10M</c:v>
                </c:pt>
                <c:pt idx="2">
                  <c:v>NPV&gt;$10M</c:v>
                </c:pt>
              </c:strCache>
            </c:strRef>
          </c:cat>
          <c:val>
            <c:numRef>
              <c:f>'LP investment and returns'!$W$10:$W$12</c:f>
              <c:numCache>
                <c:formatCode>0.0%</c:formatCode>
                <c:ptCount val="3"/>
                <c:pt idx="0">
                  <c:v>0.10857142857142857</c:v>
                </c:pt>
                <c:pt idx="1">
                  <c:v>0.14857142857142858</c:v>
                </c:pt>
                <c:pt idx="2">
                  <c:v>0.74285714285714288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8E-4DE7-944F-C2E1B63E66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27732856"/>
        <c:axId val="427733184"/>
      </c:barChart>
      <c:catAx>
        <c:axId val="427732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733184"/>
        <c:crosses val="autoZero"/>
        <c:auto val="1"/>
        <c:lblAlgn val="ctr"/>
        <c:lblOffset val="100"/>
        <c:noMultiLvlLbl val="0"/>
      </c:catAx>
      <c:valAx>
        <c:axId val="427733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773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657550704765872"/>
          <c:y val="6.1425061425061427E-2"/>
          <c:w val="0.46848985904682561"/>
          <c:h val="6.910367776509510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396240</xdr:colOff>
      <xdr:row>2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396240" cy="3962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26670</xdr:colOff>
      <xdr:row>20</xdr:row>
      <xdr:rowOff>60960</xdr:rowOff>
    </xdr:from>
    <xdr:to>
      <xdr:col>30</xdr:col>
      <xdr:colOff>388620</xdr:colOff>
      <xdr:row>38</xdr:row>
      <xdr:rowOff>53340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7"/>
  <sheetViews>
    <sheetView workbookViewId="0">
      <selection activeCell="D25" sqref="D25"/>
    </sheetView>
  </sheetViews>
  <sheetFormatPr defaultRowHeight="14.4" x14ac:dyDescent="0.3"/>
  <sheetData>
    <row r="2" spans="1:1" ht="16.8" customHeight="1" x14ac:dyDescent="0.3"/>
    <row r="3" spans="1:1" ht="18" x14ac:dyDescent="0.35">
      <c r="A3" s="5" t="s">
        <v>39</v>
      </c>
    </row>
    <row r="4" spans="1:1" ht="18" x14ac:dyDescent="0.35">
      <c r="A4" s="5" t="s">
        <v>40</v>
      </c>
    </row>
    <row r="5" spans="1:1" ht="18" x14ac:dyDescent="0.35">
      <c r="A5" s="5" t="s">
        <v>41</v>
      </c>
    </row>
    <row r="6" spans="1:1" ht="18" x14ac:dyDescent="0.35">
      <c r="A6" s="5" t="s">
        <v>42</v>
      </c>
    </row>
    <row r="7" spans="1:1" ht="15" customHeight="1" x14ac:dyDescent="0.3"/>
  </sheetData>
  <pageMargins left="0.7" right="0.7" top="0.75" bottom="0.75" header="0.3" footer="0.3"/>
  <pageSetup paperSize="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7"/>
  <sheetViews>
    <sheetView tabSelected="1" topLeftCell="A31" workbookViewId="0">
      <selection activeCell="A50" sqref="A50:XFD50"/>
    </sheetView>
  </sheetViews>
  <sheetFormatPr defaultRowHeight="14.4" x14ac:dyDescent="0.3"/>
  <cols>
    <col min="1" max="1" width="56" customWidth="1"/>
    <col min="2" max="12" width="7" customWidth="1"/>
    <col min="13" max="13" width="7.44140625" bestFit="1" customWidth="1"/>
    <col min="14" max="14" width="18.33203125" customWidth="1"/>
    <col min="15" max="15" width="15.77734375" customWidth="1"/>
    <col min="16" max="16" width="12.6640625" customWidth="1"/>
    <col min="17" max="17" width="7.109375" bestFit="1" customWidth="1"/>
    <col min="18" max="18" width="6.6640625" bestFit="1" customWidth="1"/>
    <col min="19" max="19" width="7.5546875" bestFit="1" customWidth="1"/>
    <col min="20" max="20" width="6.88671875" bestFit="1" customWidth="1"/>
    <col min="21" max="21" width="10.6640625" customWidth="1"/>
    <col min="22" max="22" width="7.109375" bestFit="1" customWidth="1"/>
    <col min="23" max="23" width="7.5546875" bestFit="1" customWidth="1"/>
    <col min="24" max="24" width="7" bestFit="1" customWidth="1"/>
    <col min="25" max="25" width="18.88671875" style="2" bestFit="1" customWidth="1"/>
  </cols>
  <sheetData>
    <row r="1" spans="1:27" s="7" customFormat="1" ht="18" x14ac:dyDescent="0.35">
      <c r="A1" s="6" t="s">
        <v>42</v>
      </c>
      <c r="G1" s="8"/>
      <c r="H1" s="8"/>
      <c r="I1" s="8"/>
      <c r="J1" s="8"/>
      <c r="K1" s="8"/>
      <c r="L1" s="8"/>
    </row>
    <row r="2" spans="1:27" s="7" customFormat="1" ht="18" x14ac:dyDescent="0.35">
      <c r="A2" s="6" t="s">
        <v>44</v>
      </c>
      <c r="G2" s="8"/>
      <c r="H2" s="8"/>
      <c r="I2" s="8"/>
      <c r="J2" s="8"/>
      <c r="K2" s="8"/>
      <c r="L2" s="8"/>
    </row>
    <row r="3" spans="1:27" s="7" customFormat="1" x14ac:dyDescent="0.3">
      <c r="A3" s="9" t="s">
        <v>43</v>
      </c>
      <c r="G3" s="8"/>
      <c r="H3" s="8"/>
      <c r="I3" s="8"/>
      <c r="J3" s="8"/>
      <c r="K3" s="8"/>
      <c r="L3" s="8"/>
    </row>
    <row r="5" spans="1:27" ht="15.6" x14ac:dyDescent="0.3">
      <c r="A5" s="10" t="s">
        <v>37</v>
      </c>
      <c r="B5" s="11">
        <v>0.15</v>
      </c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2"/>
    </row>
    <row r="6" spans="1:27" ht="15.6" x14ac:dyDescent="0.3">
      <c r="A6" s="10" t="s">
        <v>38</v>
      </c>
      <c r="B6" s="11">
        <v>0.08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2"/>
    </row>
    <row r="7" spans="1:27" ht="15.6" x14ac:dyDescent="0.3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2"/>
    </row>
    <row r="8" spans="1:27" ht="18" x14ac:dyDescent="0.35">
      <c r="A8" s="10"/>
      <c r="B8" s="53" t="s">
        <v>62</v>
      </c>
      <c r="C8" s="53"/>
      <c r="D8" s="53"/>
      <c r="E8" s="53"/>
      <c r="F8" s="53"/>
      <c r="G8" s="53"/>
      <c r="H8" s="53"/>
      <c r="I8" s="53"/>
      <c r="J8" s="53"/>
      <c r="K8" s="53"/>
      <c r="L8" s="53"/>
      <c r="M8" s="10"/>
      <c r="N8" s="10"/>
      <c r="O8" s="10"/>
      <c r="P8" s="10"/>
      <c r="Q8" s="10"/>
      <c r="R8" s="10"/>
      <c r="S8" s="10"/>
      <c r="T8" s="10"/>
      <c r="U8" s="10"/>
      <c r="V8" s="55" t="s">
        <v>70</v>
      </c>
      <c r="W8" s="55"/>
      <c r="X8" s="55"/>
      <c r="Y8" s="55"/>
    </row>
    <row r="9" spans="1:27" ht="15.6" x14ac:dyDescent="0.3">
      <c r="A9" s="15" t="s">
        <v>6</v>
      </c>
      <c r="B9" s="16">
        <v>2020</v>
      </c>
      <c r="C9" s="16">
        <f t="shared" ref="C9:I9" si="0">B9+1</f>
        <v>2021</v>
      </c>
      <c r="D9" s="16">
        <f t="shared" si="0"/>
        <v>2022</v>
      </c>
      <c r="E9" s="16">
        <f t="shared" si="0"/>
        <v>2023</v>
      </c>
      <c r="F9" s="16">
        <f t="shared" si="0"/>
        <v>2024</v>
      </c>
      <c r="G9" s="16">
        <f t="shared" si="0"/>
        <v>2025</v>
      </c>
      <c r="H9" s="16">
        <f t="shared" si="0"/>
        <v>2026</v>
      </c>
      <c r="I9" s="16">
        <f t="shared" si="0"/>
        <v>2027</v>
      </c>
      <c r="J9" s="16">
        <f>I9+1</f>
        <v>2028</v>
      </c>
      <c r="K9" s="16">
        <f>J9+1</f>
        <v>2029</v>
      </c>
      <c r="L9" s="16">
        <f>K9+1</f>
        <v>2030</v>
      </c>
      <c r="M9" s="37"/>
      <c r="N9" s="46" t="s">
        <v>61</v>
      </c>
      <c r="O9" s="46" t="s">
        <v>1</v>
      </c>
      <c r="P9" s="46" t="s">
        <v>69</v>
      </c>
      <c r="Q9" s="16" t="s">
        <v>2</v>
      </c>
      <c r="R9" s="16" t="s">
        <v>3</v>
      </c>
      <c r="S9" s="16" t="s">
        <v>4</v>
      </c>
      <c r="T9" s="13" t="s">
        <v>5</v>
      </c>
      <c r="U9" s="13"/>
      <c r="V9" s="13"/>
      <c r="W9" s="13"/>
      <c r="X9" s="14"/>
      <c r="Y9" s="13"/>
      <c r="Z9" s="1"/>
      <c r="AA9" s="1"/>
    </row>
    <row r="10" spans="1:27" s="1" customFormat="1" ht="15.6" x14ac:dyDescent="0.3">
      <c r="A10" s="10" t="s">
        <v>45</v>
      </c>
      <c r="B10" s="17">
        <v>-1</v>
      </c>
      <c r="C10" s="17">
        <v>0</v>
      </c>
      <c r="D10" s="17">
        <v>0</v>
      </c>
      <c r="E10" s="17"/>
      <c r="F10" s="17"/>
      <c r="G10" s="17"/>
      <c r="H10" s="17"/>
      <c r="I10" s="17"/>
      <c r="J10" s="17"/>
      <c r="K10" s="17"/>
      <c r="L10" s="17"/>
      <c r="M10" s="18"/>
      <c r="N10" s="18">
        <f t="shared" ref="N10:N17" si="1">SUMIF(B10:L10,"&lt;0")</f>
        <v>-1</v>
      </c>
      <c r="O10" s="18">
        <f t="shared" ref="O10:O17" si="2">SUMIF(B10:L10,"&gt;=0")</f>
        <v>0</v>
      </c>
      <c r="P10" s="18">
        <f t="shared" ref="P10:P17" si="3">SUM(B10:L10)</f>
        <v>-1</v>
      </c>
      <c r="Q10" s="19">
        <f t="shared" ref="Q10:Q25" si="4">NPV($B$5,B10:L10)</f>
        <v>-0.86956521739130443</v>
      </c>
      <c r="R10" s="19">
        <f>O10/(-N10)</f>
        <v>0</v>
      </c>
      <c r="S10" s="20">
        <v>-1</v>
      </c>
      <c r="T10" s="18">
        <f>N10+N11+N12+N14+N16+N17+N20+N23+N24+N25</f>
        <v>-50</v>
      </c>
      <c r="U10" s="21">
        <f>T10/T13</f>
        <v>0.625</v>
      </c>
      <c r="V10" s="18">
        <f>O10+O11+O12+O14+O16+O17+O20+O23+O24+O25</f>
        <v>38</v>
      </c>
      <c r="W10" s="21">
        <f>V10/V13</f>
        <v>0.10857142857142857</v>
      </c>
      <c r="X10" s="14" t="s">
        <v>7</v>
      </c>
      <c r="Y10" s="22" t="s">
        <v>8</v>
      </c>
      <c r="Z10"/>
      <c r="AA10"/>
    </row>
    <row r="11" spans="1:27" s="1" customFormat="1" ht="15.6" x14ac:dyDescent="0.3">
      <c r="A11" s="10" t="s">
        <v>46</v>
      </c>
      <c r="B11" s="17">
        <v>-1</v>
      </c>
      <c r="C11" s="17">
        <v>0</v>
      </c>
      <c r="D11" s="17">
        <v>-1</v>
      </c>
      <c r="E11" s="17">
        <v>0</v>
      </c>
      <c r="F11" s="17"/>
      <c r="G11" s="17"/>
      <c r="H11" s="17"/>
      <c r="I11" s="17"/>
      <c r="J11" s="17"/>
      <c r="K11" s="17"/>
      <c r="L11" s="17"/>
      <c r="M11" s="18"/>
      <c r="N11" s="18">
        <f t="shared" si="1"/>
        <v>-2</v>
      </c>
      <c r="O11" s="18">
        <f t="shared" si="2"/>
        <v>0</v>
      </c>
      <c r="P11" s="18">
        <f t="shared" si="3"/>
        <v>-2</v>
      </c>
      <c r="Q11" s="19">
        <f t="shared" si="4"/>
        <v>-1.5270814498232927</v>
      </c>
      <c r="R11" s="19">
        <f t="shared" ref="R11:R25" si="5">O11/(-N11)</f>
        <v>0</v>
      </c>
      <c r="S11" s="20">
        <v>-1</v>
      </c>
      <c r="T11" s="18">
        <f>N13+N19+N22</f>
        <v>-9</v>
      </c>
      <c r="U11" s="21">
        <f>T11/T13</f>
        <v>0.1125</v>
      </c>
      <c r="V11" s="18">
        <f>O13+O19+O22</f>
        <v>52</v>
      </c>
      <c r="W11" s="21">
        <f>V11/V13</f>
        <v>0.14857142857142858</v>
      </c>
      <c r="X11" s="14" t="s">
        <v>9</v>
      </c>
      <c r="Y11" s="22" t="s">
        <v>10</v>
      </c>
      <c r="Z11"/>
      <c r="AA11"/>
    </row>
    <row r="12" spans="1:27" ht="15.6" x14ac:dyDescent="0.3">
      <c r="A12" s="10" t="s">
        <v>47</v>
      </c>
      <c r="B12" s="17">
        <v>-1</v>
      </c>
      <c r="C12" s="17">
        <v>-2</v>
      </c>
      <c r="D12" s="17">
        <v>0</v>
      </c>
      <c r="E12" s="17">
        <v>-4</v>
      </c>
      <c r="F12" s="17">
        <v>0</v>
      </c>
      <c r="G12" s="17">
        <v>6</v>
      </c>
      <c r="H12" s="17"/>
      <c r="I12" s="17"/>
      <c r="J12" s="17"/>
      <c r="K12" s="17"/>
      <c r="L12" s="17"/>
      <c r="M12" s="18"/>
      <c r="N12" s="18">
        <f t="shared" si="1"/>
        <v>-7</v>
      </c>
      <c r="O12" s="18">
        <f t="shared" si="2"/>
        <v>6</v>
      </c>
      <c r="P12" s="18">
        <f t="shared" si="3"/>
        <v>-1</v>
      </c>
      <c r="Q12" s="19">
        <f t="shared" si="4"/>
        <v>-2.0748999588876718</v>
      </c>
      <c r="R12" s="19">
        <f t="shared" si="5"/>
        <v>0.8571428571428571</v>
      </c>
      <c r="S12" s="20">
        <f t="shared" ref="S12:S20" si="6">IRR(B12:L12,0.5)</f>
        <v>-5.0690963181976856E-2</v>
      </c>
      <c r="T12" s="18">
        <f>N21+N18+N15</f>
        <v>-21</v>
      </c>
      <c r="U12" s="21">
        <f>T12/T13</f>
        <v>0.26250000000000001</v>
      </c>
      <c r="V12" s="18">
        <f>O21+O18+O15</f>
        <v>260</v>
      </c>
      <c r="W12" s="21">
        <f>V12/V13</f>
        <v>0.74285714285714288</v>
      </c>
      <c r="X12" s="23" t="s">
        <v>11</v>
      </c>
      <c r="Y12" s="24" t="s">
        <v>12</v>
      </c>
    </row>
    <row r="13" spans="1:27" ht="15.6" x14ac:dyDescent="0.3">
      <c r="A13" s="10" t="s">
        <v>48</v>
      </c>
      <c r="B13" s="17">
        <v>-1</v>
      </c>
      <c r="C13" s="17">
        <v>0</v>
      </c>
      <c r="D13" s="17">
        <v>0</v>
      </c>
      <c r="E13" s="17">
        <v>2</v>
      </c>
      <c r="F13" s="17"/>
      <c r="G13" s="17"/>
      <c r="H13" s="17"/>
      <c r="I13" s="17"/>
      <c r="J13" s="17"/>
      <c r="K13" s="17"/>
      <c r="L13" s="17"/>
      <c r="M13" s="18"/>
      <c r="N13" s="18">
        <f t="shared" si="1"/>
        <v>-1</v>
      </c>
      <c r="O13" s="18">
        <f t="shared" si="2"/>
        <v>2</v>
      </c>
      <c r="P13" s="18">
        <f t="shared" si="3"/>
        <v>1</v>
      </c>
      <c r="Q13" s="19">
        <f t="shared" si="4"/>
        <v>0.2739412737947623</v>
      </c>
      <c r="R13" s="19">
        <f t="shared" si="5"/>
        <v>2</v>
      </c>
      <c r="S13" s="20">
        <f t="shared" si="6"/>
        <v>0.25992104989487341</v>
      </c>
      <c r="T13" s="18">
        <f>SUM(T10:T12)</f>
        <v>-80</v>
      </c>
      <c r="U13" s="21">
        <f>SUM(U10:U12)</f>
        <v>1</v>
      </c>
      <c r="V13" s="18">
        <f>SUM(V10:V12)</f>
        <v>350</v>
      </c>
      <c r="W13" s="21">
        <f>SUM(W10:W12)</f>
        <v>1</v>
      </c>
      <c r="X13" s="12"/>
      <c r="Y13" s="25"/>
    </row>
    <row r="14" spans="1:27" ht="15.6" x14ac:dyDescent="0.3">
      <c r="A14" s="10" t="s">
        <v>49</v>
      </c>
      <c r="B14" s="17"/>
      <c r="C14" s="17">
        <v>-1</v>
      </c>
      <c r="D14" s="17">
        <v>0</v>
      </c>
      <c r="E14" s="17">
        <v>-5</v>
      </c>
      <c r="F14" s="17">
        <v>0</v>
      </c>
      <c r="G14" s="17">
        <v>2</v>
      </c>
      <c r="H14" s="17"/>
      <c r="I14" s="17"/>
      <c r="J14" s="17"/>
      <c r="K14" s="17"/>
      <c r="L14" s="17"/>
      <c r="M14" s="18"/>
      <c r="N14" s="18">
        <f t="shared" si="1"/>
        <v>-6</v>
      </c>
      <c r="O14" s="18">
        <f t="shared" si="2"/>
        <v>2</v>
      </c>
      <c r="P14" s="18">
        <f t="shared" si="3"/>
        <v>-4</v>
      </c>
      <c r="Q14" s="19">
        <f t="shared" si="4"/>
        <v>-3.1627929089546662</v>
      </c>
      <c r="R14" s="19">
        <f t="shared" si="5"/>
        <v>0.33333333333333331</v>
      </c>
      <c r="S14" s="20">
        <f t="shared" si="6"/>
        <v>-0.38985139247153422</v>
      </c>
      <c r="T14" s="10"/>
      <c r="U14" s="10"/>
      <c r="V14" s="10"/>
      <c r="W14" s="10"/>
      <c r="X14" s="12"/>
      <c r="Y14" s="10"/>
    </row>
    <row r="15" spans="1:27" ht="15.6" x14ac:dyDescent="0.3">
      <c r="A15" s="10" t="s">
        <v>50</v>
      </c>
      <c r="B15" s="17"/>
      <c r="C15" s="17">
        <v>-1</v>
      </c>
      <c r="D15" s="17">
        <v>0</v>
      </c>
      <c r="E15" s="17">
        <v>-2</v>
      </c>
      <c r="F15" s="17">
        <v>0</v>
      </c>
      <c r="G15" s="17">
        <v>-1</v>
      </c>
      <c r="H15" s="17">
        <v>0</v>
      </c>
      <c r="I15" s="17">
        <v>0</v>
      </c>
      <c r="J15" s="17">
        <v>-4</v>
      </c>
      <c r="K15" s="17">
        <v>0</v>
      </c>
      <c r="L15" s="17">
        <v>60</v>
      </c>
      <c r="M15" s="18"/>
      <c r="N15" s="18">
        <f t="shared" si="1"/>
        <v>-8</v>
      </c>
      <c r="O15" s="18">
        <f t="shared" si="2"/>
        <v>60</v>
      </c>
      <c r="P15" s="18">
        <f t="shared" si="3"/>
        <v>52</v>
      </c>
      <c r="Q15" s="19">
        <f t="shared" si="4"/>
        <v>10.841700854373707</v>
      </c>
      <c r="R15" s="19">
        <f t="shared" si="5"/>
        <v>7.5</v>
      </c>
      <c r="S15" s="20">
        <f t="shared" si="6"/>
        <v>0.41796804630507745</v>
      </c>
      <c r="T15" s="26"/>
      <c r="U15" s="26"/>
      <c r="V15" s="26"/>
      <c r="W15" s="26"/>
      <c r="X15" s="12"/>
      <c r="Y15" s="10"/>
    </row>
    <row r="16" spans="1:27" ht="15.6" x14ac:dyDescent="0.3">
      <c r="A16" s="10" t="s">
        <v>51</v>
      </c>
      <c r="B16" s="17"/>
      <c r="C16" s="17">
        <v>-2</v>
      </c>
      <c r="D16" s="17">
        <v>-2</v>
      </c>
      <c r="E16" s="17">
        <v>0</v>
      </c>
      <c r="F16" s="17">
        <v>5</v>
      </c>
      <c r="G16" s="17"/>
      <c r="H16" s="17"/>
      <c r="I16" s="17"/>
      <c r="J16" s="17"/>
      <c r="K16" s="17"/>
      <c r="L16" s="17"/>
      <c r="M16" s="18"/>
      <c r="N16" s="18">
        <f t="shared" si="1"/>
        <v>-4</v>
      </c>
      <c r="O16" s="18">
        <f t="shared" si="2"/>
        <v>5</v>
      </c>
      <c r="P16" s="18">
        <f t="shared" si="3"/>
        <v>1</v>
      </c>
      <c r="Q16" s="19">
        <f t="shared" si="4"/>
        <v>-0.39265154141101488</v>
      </c>
      <c r="R16" s="19">
        <f t="shared" si="5"/>
        <v>1.25</v>
      </c>
      <c r="S16" s="20">
        <f t="shared" si="6"/>
        <v>9.2930609829944055E-2</v>
      </c>
      <c r="T16" s="10"/>
      <c r="U16" s="10"/>
      <c r="V16" s="10"/>
      <c r="W16" s="10"/>
      <c r="X16" s="12"/>
      <c r="Y16" s="10"/>
    </row>
    <row r="17" spans="1:27" ht="15.6" x14ac:dyDescent="0.3">
      <c r="A17" s="10" t="s">
        <v>52</v>
      </c>
      <c r="B17" s="17"/>
      <c r="C17" s="17">
        <v>-2</v>
      </c>
      <c r="D17" s="17">
        <v>0</v>
      </c>
      <c r="E17" s="17">
        <v>-2</v>
      </c>
      <c r="F17" s="17">
        <v>0</v>
      </c>
      <c r="G17" s="17">
        <v>-4</v>
      </c>
      <c r="H17" s="17">
        <v>0</v>
      </c>
      <c r="I17" s="17">
        <v>0</v>
      </c>
      <c r="J17" s="17">
        <v>10</v>
      </c>
      <c r="K17" s="17"/>
      <c r="L17" s="17"/>
      <c r="M17" s="18"/>
      <c r="N17" s="18">
        <f t="shared" si="1"/>
        <v>-8</v>
      </c>
      <c r="O17" s="18">
        <f t="shared" si="2"/>
        <v>10</v>
      </c>
      <c r="P17" s="18">
        <f t="shared" si="3"/>
        <v>2</v>
      </c>
      <c r="Q17" s="19">
        <f t="shared" si="4"/>
        <v>-1.7738521023780702</v>
      </c>
      <c r="R17" s="19">
        <f t="shared" si="5"/>
        <v>1.25</v>
      </c>
      <c r="S17" s="20">
        <f t="shared" si="6"/>
        <v>5.0061968505545451E-2</v>
      </c>
      <c r="T17" s="10"/>
      <c r="U17" s="10"/>
      <c r="V17" s="10"/>
      <c r="W17" s="10"/>
      <c r="X17" s="12"/>
      <c r="Y17" s="10"/>
    </row>
    <row r="18" spans="1:27" ht="15.6" x14ac:dyDescent="0.3">
      <c r="A18" s="10" t="s">
        <v>53</v>
      </c>
      <c r="B18" s="17"/>
      <c r="C18" s="17"/>
      <c r="D18" s="17">
        <v>-1</v>
      </c>
      <c r="E18" s="17">
        <v>-1</v>
      </c>
      <c r="F18" s="17">
        <v>0</v>
      </c>
      <c r="G18" s="17">
        <v>0</v>
      </c>
      <c r="H18" s="17">
        <v>-2</v>
      </c>
      <c r="I18" s="17">
        <v>0</v>
      </c>
      <c r="J18" s="17">
        <v>0</v>
      </c>
      <c r="K18" s="17">
        <v>50</v>
      </c>
      <c r="L18" s="17"/>
      <c r="M18" s="18"/>
      <c r="N18" s="18">
        <f>SUMIF(B18:K18,"&lt;0")</f>
        <v>-4</v>
      </c>
      <c r="O18" s="18">
        <f>SUMIF(B18:K18,"&gt;=0")</f>
        <v>50</v>
      </c>
      <c r="P18" s="18">
        <f>SUM(B18:K18)</f>
        <v>46</v>
      </c>
      <c r="Q18" s="19">
        <f t="shared" si="4"/>
        <v>13.725026337023705</v>
      </c>
      <c r="R18" s="19">
        <f t="shared" si="5"/>
        <v>12.5</v>
      </c>
      <c r="S18" s="20">
        <f t="shared" si="6"/>
        <v>0.59059065280200884</v>
      </c>
      <c r="T18" s="10"/>
      <c r="U18" s="10"/>
      <c r="V18" s="10"/>
      <c r="W18" s="10"/>
      <c r="X18" s="12"/>
      <c r="Y18" s="10"/>
    </row>
    <row r="19" spans="1:27" ht="15.6" x14ac:dyDescent="0.3">
      <c r="A19" s="10" t="s">
        <v>54</v>
      </c>
      <c r="B19" s="17"/>
      <c r="C19" s="17"/>
      <c r="D19" s="17">
        <v>-2</v>
      </c>
      <c r="E19" s="17">
        <v>0</v>
      </c>
      <c r="F19" s="17">
        <v>-2</v>
      </c>
      <c r="G19" s="17">
        <v>0</v>
      </c>
      <c r="H19" s="17">
        <v>0</v>
      </c>
      <c r="I19" s="17">
        <v>0</v>
      </c>
      <c r="J19" s="17">
        <v>35</v>
      </c>
      <c r="K19" s="17"/>
      <c r="L19" s="17"/>
      <c r="M19" s="18"/>
      <c r="N19" s="18">
        <f t="shared" ref="N19:N25" si="7">SUMIF(B19:L19,"&lt;0")</f>
        <v>-4</v>
      </c>
      <c r="O19" s="18">
        <f t="shared" ref="O19:O25" si="8">SUMIF(B19:L19,"&gt;=0")</f>
        <v>35</v>
      </c>
      <c r="P19" s="18">
        <f t="shared" ref="P19:P25" si="9">SUM(B19:L19)</f>
        <v>31</v>
      </c>
      <c r="Q19" s="19">
        <f t="shared" si="4"/>
        <v>10.103633497661656</v>
      </c>
      <c r="R19" s="19">
        <f t="shared" si="5"/>
        <v>8.75</v>
      </c>
      <c r="S19" s="20">
        <f t="shared" si="6"/>
        <v>0.51726692918357497</v>
      </c>
      <c r="T19" s="10"/>
      <c r="U19" s="10"/>
      <c r="V19" s="10"/>
      <c r="W19" s="10"/>
      <c r="X19" s="12"/>
      <c r="Y19" s="10"/>
    </row>
    <row r="20" spans="1:27" ht="15.6" x14ac:dyDescent="0.3">
      <c r="A20" s="10" t="s">
        <v>55</v>
      </c>
      <c r="B20" s="17"/>
      <c r="C20" s="17"/>
      <c r="D20" s="17">
        <v>-2</v>
      </c>
      <c r="E20" s="17">
        <v>0</v>
      </c>
      <c r="F20" s="17">
        <v>0</v>
      </c>
      <c r="G20" s="17">
        <v>1</v>
      </c>
      <c r="H20" s="17"/>
      <c r="I20" s="17"/>
      <c r="J20" s="17"/>
      <c r="K20" s="17"/>
      <c r="L20" s="17"/>
      <c r="M20" s="18"/>
      <c r="N20" s="18">
        <f t="shared" si="7"/>
        <v>-2</v>
      </c>
      <c r="O20" s="18">
        <f t="shared" si="8"/>
        <v>1</v>
      </c>
      <c r="P20" s="18">
        <f t="shared" si="9"/>
        <v>-1</v>
      </c>
      <c r="Q20" s="19">
        <f t="shared" si="4"/>
        <v>-1.1673771891895754</v>
      </c>
      <c r="R20" s="19">
        <f t="shared" si="5"/>
        <v>0.5</v>
      </c>
      <c r="S20" s="20">
        <f t="shared" si="6"/>
        <v>-0.20629947401590032</v>
      </c>
      <c r="T20" s="10"/>
      <c r="U20" s="10"/>
      <c r="V20" s="10"/>
      <c r="W20" s="10"/>
      <c r="X20" s="12"/>
      <c r="Y20" s="10"/>
    </row>
    <row r="21" spans="1:27" ht="15.6" x14ac:dyDescent="0.3">
      <c r="A21" s="10" t="s">
        <v>56</v>
      </c>
      <c r="B21" s="17"/>
      <c r="C21" s="17"/>
      <c r="D21" s="17"/>
      <c r="E21" s="17">
        <v>-1</v>
      </c>
      <c r="F21" s="17">
        <v>-1</v>
      </c>
      <c r="G21" s="17">
        <v>-2</v>
      </c>
      <c r="H21" s="17">
        <v>0</v>
      </c>
      <c r="I21" s="17">
        <v>-5</v>
      </c>
      <c r="J21" s="17">
        <v>150</v>
      </c>
      <c r="K21" s="17"/>
      <c r="L21" s="17"/>
      <c r="M21" s="18"/>
      <c r="N21" s="18">
        <f>SUMIF(B21:L21,"&lt;0")</f>
        <v>-9</v>
      </c>
      <c r="O21" s="18">
        <f>SUMIF(B21:L21,"&gt;=0")</f>
        <v>150</v>
      </c>
      <c r="P21" s="18">
        <f>SUM(B21:L21)</f>
        <v>141</v>
      </c>
      <c r="Q21" s="19">
        <f t="shared" si="4"/>
        <v>59.422514360689959</v>
      </c>
      <c r="R21" s="19">
        <f>O21/(-N21)</f>
        <v>16.666666666666668</v>
      </c>
      <c r="S21" s="20">
        <f>IRR(B21:L21,0.5)</f>
        <v>1.390532628441302</v>
      </c>
      <c r="T21" s="10"/>
      <c r="U21" s="10"/>
      <c r="V21" s="10"/>
      <c r="W21" s="10"/>
      <c r="X21" s="12"/>
      <c r="Y21" s="10"/>
    </row>
    <row r="22" spans="1:27" ht="15.6" x14ac:dyDescent="0.3">
      <c r="A22" s="10" t="s">
        <v>57</v>
      </c>
      <c r="B22" s="17"/>
      <c r="C22" s="17"/>
      <c r="D22" s="17" t="s">
        <v>13</v>
      </c>
      <c r="E22" s="17">
        <v>-1</v>
      </c>
      <c r="F22" s="17">
        <v>-1</v>
      </c>
      <c r="G22" s="17">
        <v>0</v>
      </c>
      <c r="H22" s="17">
        <v>-2</v>
      </c>
      <c r="I22" s="17">
        <v>15</v>
      </c>
      <c r="J22" s="17"/>
      <c r="K22" s="17"/>
      <c r="L22" s="17"/>
      <c r="M22" s="18"/>
      <c r="N22" s="18">
        <f>SUMIF(B22:L22,"&lt;0")</f>
        <v>-4</v>
      </c>
      <c r="O22" s="18">
        <f>SUMIF(B22:L22,"&gt;=0")</f>
        <v>15</v>
      </c>
      <c r="P22" s="18">
        <f>SUM(B22:L22)</f>
        <v>11</v>
      </c>
      <c r="Q22" s="19">
        <f t="shared" si="4"/>
        <v>4.688435653600191</v>
      </c>
      <c r="R22" s="19">
        <f>O22/(-N22)</f>
        <v>3.75</v>
      </c>
      <c r="S22" s="20">
        <f>IRR(B22:L22,0.5)</f>
        <v>0.64270467992019631</v>
      </c>
      <c r="T22" s="10" t="s">
        <v>13</v>
      </c>
      <c r="U22" s="10"/>
      <c r="V22" s="10"/>
      <c r="W22" s="10"/>
      <c r="X22" s="12"/>
      <c r="Y22" s="10"/>
      <c r="Z22" s="3"/>
      <c r="AA22" s="3"/>
    </row>
    <row r="23" spans="1:27" ht="15.6" x14ac:dyDescent="0.3">
      <c r="A23" s="10" t="s">
        <v>58</v>
      </c>
      <c r="B23" s="17"/>
      <c r="C23" s="17"/>
      <c r="D23" s="17"/>
      <c r="E23" s="17">
        <v>-2</v>
      </c>
      <c r="F23" s="17">
        <v>0</v>
      </c>
      <c r="G23" s="17">
        <v>-2</v>
      </c>
      <c r="H23" s="17">
        <v>-3</v>
      </c>
      <c r="I23" s="17">
        <v>-3</v>
      </c>
      <c r="J23" s="17">
        <v>0</v>
      </c>
      <c r="K23" s="17">
        <v>0</v>
      </c>
      <c r="L23" s="17"/>
      <c r="M23" s="18"/>
      <c r="N23" s="18">
        <f t="shared" si="7"/>
        <v>-10</v>
      </c>
      <c r="O23" s="18">
        <f t="shared" si="8"/>
        <v>0</v>
      </c>
      <c r="P23" s="18">
        <f t="shared" si="9"/>
        <v>-10</v>
      </c>
      <c r="Q23" s="19">
        <f t="shared" si="4"/>
        <v>-6.2609528423205543</v>
      </c>
      <c r="R23" s="19">
        <f t="shared" si="5"/>
        <v>0</v>
      </c>
      <c r="S23" s="20">
        <v>-1</v>
      </c>
      <c r="T23" s="10"/>
      <c r="U23" s="10"/>
      <c r="V23" s="10"/>
      <c r="W23" s="10"/>
      <c r="X23" s="12"/>
      <c r="Y23" s="10"/>
    </row>
    <row r="24" spans="1:27" s="3" customFormat="1" ht="15.6" x14ac:dyDescent="0.3">
      <c r="A24" s="10" t="s">
        <v>59</v>
      </c>
      <c r="B24" s="17"/>
      <c r="C24" s="17"/>
      <c r="D24" s="17"/>
      <c r="E24" s="17">
        <v>-1</v>
      </c>
      <c r="F24" s="17">
        <v>0</v>
      </c>
      <c r="G24" s="17">
        <v>-4</v>
      </c>
      <c r="H24" s="17">
        <v>0</v>
      </c>
      <c r="I24" s="17">
        <v>6</v>
      </c>
      <c r="J24" s="17"/>
      <c r="K24" s="17"/>
      <c r="L24" s="17"/>
      <c r="M24" s="18"/>
      <c r="N24" s="18">
        <f t="shared" si="7"/>
        <v>-5</v>
      </c>
      <c r="O24" s="18">
        <f t="shared" si="8"/>
        <v>6</v>
      </c>
      <c r="P24" s="18">
        <f t="shared" si="9"/>
        <v>1</v>
      </c>
      <c r="Q24" s="19">
        <f t="shared" si="4"/>
        <v>-0.51656973532951822</v>
      </c>
      <c r="R24" s="19">
        <f t="shared" si="5"/>
        <v>1.2</v>
      </c>
      <c r="S24" s="20">
        <f>IRR(B24:L24,0.5)</f>
        <v>7.8089820083828254E-2</v>
      </c>
      <c r="T24" s="10"/>
      <c r="U24" s="10"/>
      <c r="V24" s="10"/>
      <c r="W24" s="10"/>
      <c r="X24" s="12"/>
      <c r="Y24" s="10"/>
      <c r="Z24"/>
      <c r="AA24"/>
    </row>
    <row r="25" spans="1:27" ht="15.6" x14ac:dyDescent="0.3">
      <c r="A25" s="51" t="s">
        <v>60</v>
      </c>
      <c r="B25" s="52"/>
      <c r="C25" s="52"/>
      <c r="D25" s="52"/>
      <c r="E25" s="52">
        <v>-1</v>
      </c>
      <c r="F25" s="52">
        <v>-3</v>
      </c>
      <c r="G25" s="52">
        <v>0</v>
      </c>
      <c r="H25" s="52">
        <v>0</v>
      </c>
      <c r="I25" s="52">
        <v>0</v>
      </c>
      <c r="J25" s="52">
        <v>-1</v>
      </c>
      <c r="K25" s="52">
        <v>0</v>
      </c>
      <c r="L25" s="52">
        <v>8</v>
      </c>
      <c r="M25" s="18"/>
      <c r="N25" s="18">
        <f t="shared" si="7"/>
        <v>-5</v>
      </c>
      <c r="O25" s="18">
        <f t="shared" si="8"/>
        <v>8</v>
      </c>
      <c r="P25" s="18">
        <f t="shared" si="9"/>
        <v>3</v>
      </c>
      <c r="Q25" s="19">
        <f t="shared" si="4"/>
        <v>-0.95510962442388037</v>
      </c>
      <c r="R25" s="19">
        <f t="shared" si="5"/>
        <v>1.6</v>
      </c>
      <c r="S25" s="20">
        <f>IRR(B25:L25,0.5)</f>
        <v>8.8857002345811953E-2</v>
      </c>
      <c r="T25" s="10"/>
      <c r="U25" s="10"/>
      <c r="V25" s="10"/>
      <c r="W25" s="10"/>
      <c r="X25" s="12"/>
      <c r="Y25" s="10"/>
    </row>
    <row r="26" spans="1:27" ht="15.6" x14ac:dyDescent="0.3">
      <c r="A26" s="50" t="s">
        <v>14</v>
      </c>
      <c r="B26" s="18">
        <f>SUMIF(B$10:B$25,"&lt;0")</f>
        <v>-4</v>
      </c>
      <c r="C26" s="18">
        <f t="shared" ref="C26:L26" si="10">SUMIF(C$10:C$25,"&lt;0")</f>
        <v>-8</v>
      </c>
      <c r="D26" s="18">
        <f t="shared" si="10"/>
        <v>-8</v>
      </c>
      <c r="E26" s="18">
        <f t="shared" si="10"/>
        <v>-20</v>
      </c>
      <c r="F26" s="18">
        <f t="shared" si="10"/>
        <v>-7</v>
      </c>
      <c r="G26" s="18">
        <f t="shared" si="10"/>
        <v>-13</v>
      </c>
      <c r="H26" s="18">
        <f t="shared" si="10"/>
        <v>-7</v>
      </c>
      <c r="I26" s="18">
        <f t="shared" si="10"/>
        <v>-8</v>
      </c>
      <c r="J26" s="18">
        <f t="shared" si="10"/>
        <v>-5</v>
      </c>
      <c r="K26" s="18">
        <f t="shared" si="10"/>
        <v>0</v>
      </c>
      <c r="L26" s="18">
        <f t="shared" si="10"/>
        <v>0</v>
      </c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2"/>
    </row>
    <row r="27" spans="1:27" ht="15.6" x14ac:dyDescent="0.3">
      <c r="A27" s="10" t="s">
        <v>65</v>
      </c>
      <c r="B27" s="18">
        <f>B26</f>
        <v>-4</v>
      </c>
      <c r="C27" s="18">
        <f>B27+C26</f>
        <v>-12</v>
      </c>
      <c r="D27" s="18">
        <f t="shared" ref="D27:L27" si="11">C27+D26</f>
        <v>-20</v>
      </c>
      <c r="E27" s="18">
        <f t="shared" si="11"/>
        <v>-40</v>
      </c>
      <c r="F27" s="18">
        <f t="shared" si="11"/>
        <v>-47</v>
      </c>
      <c r="G27" s="18">
        <f t="shared" si="11"/>
        <v>-60</v>
      </c>
      <c r="H27" s="18">
        <f t="shared" si="11"/>
        <v>-67</v>
      </c>
      <c r="I27" s="18">
        <f t="shared" si="11"/>
        <v>-75</v>
      </c>
      <c r="J27" s="18">
        <f t="shared" si="11"/>
        <v>-80</v>
      </c>
      <c r="K27" s="18">
        <f t="shared" si="11"/>
        <v>-80</v>
      </c>
      <c r="L27" s="18">
        <f t="shared" si="11"/>
        <v>-80</v>
      </c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2"/>
    </row>
    <row r="28" spans="1:27" ht="15.6" x14ac:dyDescent="0.3">
      <c r="A28" s="10" t="s">
        <v>66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26">
        <f>AVERAGE(N$10:N$25)</f>
        <v>-5</v>
      </c>
      <c r="O28" s="26">
        <f t="shared" ref="O28:S28" si="12">AVERAGE(O$10:O$25)</f>
        <v>21.875</v>
      </c>
      <c r="P28" s="26">
        <f t="shared" si="12"/>
        <v>16.875</v>
      </c>
      <c r="Q28" s="26">
        <f t="shared" si="12"/>
        <v>5.0221499629396531</v>
      </c>
      <c r="R28" s="26">
        <f t="shared" si="12"/>
        <v>3.6348214285714291</v>
      </c>
      <c r="S28" s="21">
        <f t="shared" si="12"/>
        <v>3.013009735267197E-2</v>
      </c>
      <c r="T28" s="10"/>
      <c r="U28" s="10"/>
      <c r="V28" s="10"/>
      <c r="W28" s="10"/>
      <c r="X28" s="10"/>
      <c r="Y28" s="12"/>
    </row>
    <row r="29" spans="1:27" ht="15.6" x14ac:dyDescent="0.3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26"/>
      <c r="O29" s="26"/>
      <c r="P29" s="26"/>
      <c r="Q29" s="26"/>
      <c r="R29" s="26"/>
      <c r="S29" s="21"/>
      <c r="T29" s="10"/>
      <c r="U29" s="10"/>
      <c r="V29" s="10"/>
      <c r="W29" s="10"/>
      <c r="X29" s="10"/>
      <c r="Y29" s="12"/>
    </row>
    <row r="30" spans="1:27" ht="18" x14ac:dyDescent="0.3">
      <c r="A30" s="10"/>
      <c r="B30" s="53" t="s">
        <v>63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2"/>
    </row>
    <row r="31" spans="1:27" ht="15.6" x14ac:dyDescent="0.3">
      <c r="A31" s="15" t="s">
        <v>68</v>
      </c>
      <c r="B31" s="16">
        <v>2020</v>
      </c>
      <c r="C31" s="16">
        <f t="shared" ref="C31" si="13">B31+1</f>
        <v>2021</v>
      </c>
      <c r="D31" s="16">
        <f t="shared" ref="D31" si="14">C31+1</f>
        <v>2022</v>
      </c>
      <c r="E31" s="16">
        <f t="shared" ref="E31" si="15">D31+1</f>
        <v>2023</v>
      </c>
      <c r="F31" s="16">
        <f t="shared" ref="F31" si="16">E31+1</f>
        <v>2024</v>
      </c>
      <c r="G31" s="16">
        <f t="shared" ref="G31" si="17">F31+1</f>
        <v>2025</v>
      </c>
      <c r="H31" s="16">
        <f t="shared" ref="H31" si="18">G31+1</f>
        <v>2026</v>
      </c>
      <c r="I31" s="16">
        <f t="shared" ref="I31" si="19">H31+1</f>
        <v>2027</v>
      </c>
      <c r="J31" s="16">
        <f>I31+1</f>
        <v>2028</v>
      </c>
      <c r="K31" s="16">
        <f>J31+1</f>
        <v>2029</v>
      </c>
      <c r="L31" s="16">
        <f>K31+1</f>
        <v>2030</v>
      </c>
      <c r="M31" s="27" t="s">
        <v>0</v>
      </c>
      <c r="N31" s="28"/>
      <c r="O31" s="28"/>
      <c r="P31" s="28"/>
      <c r="Q31" s="28"/>
      <c r="R31" s="16"/>
      <c r="S31" s="16"/>
      <c r="T31" s="10"/>
      <c r="U31" s="10"/>
      <c r="V31" s="10"/>
      <c r="W31" s="10"/>
      <c r="X31" s="12"/>
      <c r="Y31" s="10"/>
    </row>
    <row r="32" spans="1:27" ht="15.6" x14ac:dyDescent="0.3">
      <c r="A32" s="10" t="s">
        <v>14</v>
      </c>
      <c r="B32" s="18">
        <f t="shared" ref="B32:L32" si="20">SUMIF(B10:B25,"&lt;0")</f>
        <v>-4</v>
      </c>
      <c r="C32" s="18">
        <f t="shared" si="20"/>
        <v>-8</v>
      </c>
      <c r="D32" s="18">
        <f t="shared" si="20"/>
        <v>-8</v>
      </c>
      <c r="E32" s="18">
        <f t="shared" si="20"/>
        <v>-20</v>
      </c>
      <c r="F32" s="18">
        <f t="shared" si="20"/>
        <v>-7</v>
      </c>
      <c r="G32" s="18">
        <f t="shared" si="20"/>
        <v>-13</v>
      </c>
      <c r="H32" s="18">
        <f t="shared" si="20"/>
        <v>-7</v>
      </c>
      <c r="I32" s="18">
        <f t="shared" si="20"/>
        <v>-8</v>
      </c>
      <c r="J32" s="18">
        <f t="shared" si="20"/>
        <v>-5</v>
      </c>
      <c r="K32" s="18">
        <f t="shared" si="20"/>
        <v>0</v>
      </c>
      <c r="L32" s="18">
        <f t="shared" si="20"/>
        <v>0</v>
      </c>
      <c r="M32" s="18">
        <f>SUM(B32:L32)</f>
        <v>-80</v>
      </c>
      <c r="N32" s="18">
        <f>SUMIF(N10:N25,"&lt;0")</f>
        <v>-80</v>
      </c>
      <c r="O32" s="18" t="s">
        <v>13</v>
      </c>
      <c r="P32" s="18" t="s">
        <v>13</v>
      </c>
      <c r="Q32" s="18"/>
      <c r="R32" s="18"/>
      <c r="S32" s="18"/>
      <c r="T32" s="10"/>
      <c r="U32" s="10"/>
      <c r="V32" s="10"/>
      <c r="W32" s="10"/>
      <c r="X32" s="12"/>
      <c r="Y32" s="10"/>
    </row>
    <row r="33" spans="1:27" ht="15.6" x14ac:dyDescent="0.3">
      <c r="A33" s="10" t="s">
        <v>15</v>
      </c>
      <c r="B33" s="18">
        <f t="shared" ref="B33:L33" si="21">SUMIF(B10:B25,"&gt;=0")</f>
        <v>0</v>
      </c>
      <c r="C33" s="18">
        <f t="shared" si="21"/>
        <v>0</v>
      </c>
      <c r="D33" s="18">
        <f t="shared" si="21"/>
        <v>0</v>
      </c>
      <c r="E33" s="18">
        <f t="shared" si="21"/>
        <v>2</v>
      </c>
      <c r="F33" s="18">
        <f t="shared" si="21"/>
        <v>5</v>
      </c>
      <c r="G33" s="18">
        <f t="shared" si="21"/>
        <v>9</v>
      </c>
      <c r="H33" s="18">
        <f t="shared" si="21"/>
        <v>0</v>
      </c>
      <c r="I33" s="18">
        <f t="shared" si="21"/>
        <v>21</v>
      </c>
      <c r="J33" s="18">
        <f t="shared" si="21"/>
        <v>195</v>
      </c>
      <c r="K33" s="18">
        <f t="shared" si="21"/>
        <v>50</v>
      </c>
      <c r="L33" s="18">
        <f t="shared" si="21"/>
        <v>68</v>
      </c>
      <c r="M33" s="18">
        <f>SUM(B33:L33)</f>
        <v>350</v>
      </c>
      <c r="N33" s="18" t="s">
        <v>13</v>
      </c>
      <c r="O33" s="18">
        <f>SUMIF(O10:O25,"&gt;=0")</f>
        <v>350</v>
      </c>
      <c r="P33" s="18">
        <f>O33+N32</f>
        <v>270</v>
      </c>
      <c r="Q33" s="18"/>
      <c r="R33" s="18"/>
      <c r="S33" s="18"/>
      <c r="T33" s="10"/>
      <c r="U33" s="10"/>
      <c r="V33" s="10"/>
      <c r="W33" s="10"/>
      <c r="X33" s="12"/>
      <c r="Y33" s="10"/>
    </row>
    <row r="34" spans="1:27" ht="15.6" x14ac:dyDescent="0.3">
      <c r="A34" s="29" t="s">
        <v>16</v>
      </c>
      <c r="B34" s="30">
        <f t="shared" ref="B34:L34" si="22">B32+B33</f>
        <v>-4</v>
      </c>
      <c r="C34" s="30">
        <f t="shared" si="22"/>
        <v>-8</v>
      </c>
      <c r="D34" s="30">
        <f t="shared" si="22"/>
        <v>-8</v>
      </c>
      <c r="E34" s="30">
        <f t="shared" si="22"/>
        <v>-18</v>
      </c>
      <c r="F34" s="30">
        <f t="shared" si="22"/>
        <v>-2</v>
      </c>
      <c r="G34" s="30">
        <f t="shared" si="22"/>
        <v>-4</v>
      </c>
      <c r="H34" s="30">
        <f t="shared" si="22"/>
        <v>-7</v>
      </c>
      <c r="I34" s="30">
        <f t="shared" si="22"/>
        <v>13</v>
      </c>
      <c r="J34" s="30">
        <f t="shared" si="22"/>
        <v>190</v>
      </c>
      <c r="K34" s="30">
        <f t="shared" si="22"/>
        <v>50</v>
      </c>
      <c r="L34" s="30">
        <f t="shared" si="22"/>
        <v>68</v>
      </c>
      <c r="M34" s="30">
        <f>SUM(M32:M33)</f>
        <v>270</v>
      </c>
      <c r="N34" s="30">
        <f>N32</f>
        <v>-80</v>
      </c>
      <c r="O34" s="30">
        <f>O33</f>
        <v>350</v>
      </c>
      <c r="P34" s="30">
        <f>SUM(B34:L34)</f>
        <v>270</v>
      </c>
      <c r="Q34" s="31">
        <f>NPV(B5,B34:L34)</f>
        <v>54.800634176543966</v>
      </c>
      <c r="R34" s="31">
        <f t="shared" ref="R34" si="23">O34/(-N34)</f>
        <v>4.375</v>
      </c>
      <c r="S34" s="32">
        <f>IRR(B34:L34)</f>
        <v>0.36103242265881708</v>
      </c>
      <c r="T34" s="29"/>
      <c r="U34" s="29"/>
      <c r="V34" s="29"/>
      <c r="W34" s="29"/>
      <c r="X34" s="33"/>
      <c r="Y34" s="29"/>
      <c r="Z34" s="4"/>
      <c r="AA34" s="4"/>
    </row>
    <row r="35" spans="1:27" ht="15.6" x14ac:dyDescent="0.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2"/>
    </row>
    <row r="36" spans="1:27" ht="18" x14ac:dyDescent="0.35">
      <c r="A36" s="10"/>
      <c r="B36" s="54" t="s">
        <v>64</v>
      </c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2"/>
    </row>
    <row r="37" spans="1:27" ht="15.6" x14ac:dyDescent="0.3">
      <c r="A37" s="15" t="s">
        <v>67</v>
      </c>
      <c r="B37" s="16">
        <v>2020</v>
      </c>
      <c r="C37" s="16">
        <f t="shared" ref="C37" si="24">B37+1</f>
        <v>2021</v>
      </c>
      <c r="D37" s="16">
        <f t="shared" ref="D37" si="25">C37+1</f>
        <v>2022</v>
      </c>
      <c r="E37" s="16">
        <f t="shared" ref="E37" si="26">D37+1</f>
        <v>2023</v>
      </c>
      <c r="F37" s="16">
        <f t="shared" ref="F37" si="27">E37+1</f>
        <v>2024</v>
      </c>
      <c r="G37" s="16">
        <f t="shared" ref="G37" si="28">F37+1</f>
        <v>2025</v>
      </c>
      <c r="H37" s="16">
        <f t="shared" ref="H37" si="29">G37+1</f>
        <v>2026</v>
      </c>
      <c r="I37" s="16">
        <f t="shared" ref="I37" si="30">H37+1</f>
        <v>2027</v>
      </c>
      <c r="J37" s="16">
        <f>I37+1</f>
        <v>2028</v>
      </c>
      <c r="K37" s="16">
        <f>J37+1</f>
        <v>2029</v>
      </c>
      <c r="L37" s="16">
        <f>K37+1</f>
        <v>2030</v>
      </c>
      <c r="M37" s="28" t="s">
        <v>0</v>
      </c>
      <c r="N37" s="36"/>
      <c r="O37" s="36"/>
      <c r="P37" s="36"/>
      <c r="Q37" s="36"/>
      <c r="R37" s="37"/>
      <c r="S37" s="37"/>
      <c r="T37" s="10"/>
      <c r="U37" s="10"/>
      <c r="V37" s="10"/>
      <c r="W37" s="10"/>
      <c r="X37" s="10"/>
      <c r="Y37" s="12"/>
    </row>
    <row r="38" spans="1:27" ht="15.6" x14ac:dyDescent="0.3">
      <c r="A38" s="38" t="s">
        <v>17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P38" s="10"/>
      <c r="Q38" s="10"/>
      <c r="R38" s="10"/>
      <c r="S38" s="10"/>
      <c r="T38" s="10"/>
      <c r="U38" s="10"/>
      <c r="V38" s="10"/>
      <c r="W38" s="10"/>
      <c r="X38" s="10"/>
      <c r="Y38" s="12"/>
    </row>
    <row r="39" spans="1:27" ht="15.6" x14ac:dyDescent="0.3">
      <c r="A39" s="10" t="s">
        <v>18</v>
      </c>
      <c r="B39" s="18">
        <v>10</v>
      </c>
      <c r="C39" s="18">
        <v>10</v>
      </c>
      <c r="D39" s="18">
        <v>20</v>
      </c>
      <c r="E39" s="18">
        <v>20</v>
      </c>
      <c r="F39" s="18">
        <v>20</v>
      </c>
      <c r="G39" s="18">
        <v>20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f>SUM(B39:L39)</f>
        <v>100</v>
      </c>
      <c r="N39" s="34" t="s">
        <v>13</v>
      </c>
      <c r="P39" s="10"/>
      <c r="Q39" s="34" t="s">
        <v>13</v>
      </c>
      <c r="R39" s="35" t="s">
        <v>13</v>
      </c>
      <c r="S39" s="20" t="s">
        <v>13</v>
      </c>
      <c r="T39" s="10"/>
      <c r="U39" s="10"/>
      <c r="V39" s="10"/>
      <c r="W39" s="10"/>
      <c r="X39" s="10"/>
      <c r="Y39" s="12"/>
    </row>
    <row r="40" spans="1:27" ht="15.6" x14ac:dyDescent="0.3">
      <c r="A40" s="10" t="s">
        <v>19</v>
      </c>
      <c r="B40" s="18">
        <f t="shared" ref="B40:L40" si="31">B32</f>
        <v>-4</v>
      </c>
      <c r="C40" s="30">
        <f t="shared" si="31"/>
        <v>-8</v>
      </c>
      <c r="D40" s="30">
        <f t="shared" si="31"/>
        <v>-8</v>
      </c>
      <c r="E40" s="30">
        <f t="shared" si="31"/>
        <v>-20</v>
      </c>
      <c r="F40" s="30">
        <f t="shared" si="31"/>
        <v>-7</v>
      </c>
      <c r="G40" s="30">
        <f t="shared" si="31"/>
        <v>-13</v>
      </c>
      <c r="H40" s="30">
        <f t="shared" si="31"/>
        <v>-7</v>
      </c>
      <c r="I40" s="30">
        <f t="shared" si="31"/>
        <v>-8</v>
      </c>
      <c r="J40" s="30">
        <f t="shared" si="31"/>
        <v>-5</v>
      </c>
      <c r="K40" s="30">
        <f t="shared" si="31"/>
        <v>0</v>
      </c>
      <c r="L40" s="30">
        <f t="shared" si="31"/>
        <v>0</v>
      </c>
      <c r="M40" s="18">
        <f>SUMIF(B40:L40,"&lt;0")</f>
        <v>-80</v>
      </c>
      <c r="N40" s="39"/>
      <c r="P40" s="39"/>
      <c r="Q40" s="39"/>
      <c r="R40" s="40"/>
      <c r="S40" s="40"/>
      <c r="T40" s="29"/>
      <c r="U40" s="10"/>
      <c r="V40" s="29"/>
      <c r="W40" s="29"/>
      <c r="X40" s="29"/>
      <c r="Y40" s="12"/>
    </row>
    <row r="41" spans="1:27" ht="15.6" x14ac:dyDescent="0.3">
      <c r="A41" s="10" t="s">
        <v>20</v>
      </c>
      <c r="B41" s="18">
        <v>-2</v>
      </c>
      <c r="C41" s="18">
        <v>-2</v>
      </c>
      <c r="D41" s="18">
        <v>-2</v>
      </c>
      <c r="E41" s="18">
        <v>-2</v>
      </c>
      <c r="F41" s="18">
        <v>-2</v>
      </c>
      <c r="G41" s="18">
        <v>-2</v>
      </c>
      <c r="H41" s="18">
        <v>-2</v>
      </c>
      <c r="I41" s="18">
        <v>-2</v>
      </c>
      <c r="J41" s="18">
        <v>-2</v>
      </c>
      <c r="K41" s="18">
        <v>-2</v>
      </c>
      <c r="L41" s="18">
        <v>0</v>
      </c>
      <c r="M41" s="18">
        <f>SUMIF(B41:L41,"&lt;0")</f>
        <v>-20</v>
      </c>
      <c r="N41" s="10" t="s">
        <v>21</v>
      </c>
      <c r="P41" s="34"/>
      <c r="Q41" s="34" t="s">
        <v>13</v>
      </c>
      <c r="R41" s="35" t="s">
        <v>13</v>
      </c>
      <c r="S41" s="20" t="s">
        <v>13</v>
      </c>
      <c r="T41" s="10"/>
      <c r="U41" s="10"/>
      <c r="V41" s="10"/>
      <c r="W41" s="10"/>
      <c r="X41" s="10"/>
      <c r="Y41" s="12"/>
    </row>
    <row r="42" spans="1:27" ht="15.6" x14ac:dyDescent="0.3">
      <c r="A42" s="47" t="s">
        <v>22</v>
      </c>
      <c r="B42" s="48">
        <f>B39+B40+B41</f>
        <v>4</v>
      </c>
      <c r="C42" s="18">
        <f t="shared" ref="C42:L42" si="32">B42+C39+C40+C41</f>
        <v>4</v>
      </c>
      <c r="D42" s="18">
        <f t="shared" si="32"/>
        <v>14</v>
      </c>
      <c r="E42" s="18">
        <f t="shared" si="32"/>
        <v>12</v>
      </c>
      <c r="F42" s="18">
        <f t="shared" si="32"/>
        <v>23</v>
      </c>
      <c r="G42" s="18">
        <f t="shared" si="32"/>
        <v>28</v>
      </c>
      <c r="H42" s="18">
        <f t="shared" si="32"/>
        <v>19</v>
      </c>
      <c r="I42" s="18">
        <f t="shared" si="32"/>
        <v>9</v>
      </c>
      <c r="J42" s="18">
        <f t="shared" si="32"/>
        <v>2</v>
      </c>
      <c r="K42" s="18">
        <f t="shared" si="32"/>
        <v>0</v>
      </c>
      <c r="L42" s="18">
        <f t="shared" si="32"/>
        <v>0</v>
      </c>
      <c r="M42" s="18" t="s">
        <v>13</v>
      </c>
      <c r="N42" s="10" t="s">
        <v>23</v>
      </c>
      <c r="P42" s="10"/>
      <c r="Q42" s="10"/>
      <c r="R42" s="10"/>
      <c r="S42" s="10"/>
      <c r="T42" s="10"/>
      <c r="U42" s="10"/>
      <c r="V42" s="10"/>
      <c r="W42" s="10"/>
      <c r="X42" s="10"/>
      <c r="Y42" s="12"/>
    </row>
    <row r="43" spans="1:27" ht="15.6" x14ac:dyDescent="0.3">
      <c r="A43" s="47"/>
      <c r="B43" s="4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0"/>
      <c r="P43" s="10"/>
      <c r="Q43" s="10"/>
      <c r="R43" s="10"/>
      <c r="S43" s="10"/>
      <c r="T43" s="10"/>
      <c r="U43" s="10"/>
      <c r="V43" s="10"/>
      <c r="W43" s="10"/>
      <c r="X43" s="10"/>
      <c r="Y43" s="12"/>
    </row>
    <row r="44" spans="1:27" ht="15.6" x14ac:dyDescent="0.3">
      <c r="A44" s="49" t="s">
        <v>24</v>
      </c>
      <c r="B44" s="4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34"/>
      <c r="P44" s="34"/>
      <c r="Q44" s="34"/>
      <c r="R44" s="10"/>
      <c r="S44" s="10"/>
      <c r="T44" s="10"/>
      <c r="U44" s="10"/>
      <c r="V44" s="10"/>
      <c r="W44" s="10"/>
      <c r="X44" s="10"/>
      <c r="Y44" s="12"/>
    </row>
    <row r="45" spans="1:27" ht="15.6" x14ac:dyDescent="0.3">
      <c r="A45" s="47" t="s">
        <v>25</v>
      </c>
      <c r="B45" s="48">
        <f t="shared" ref="B45:L45" si="33">B33</f>
        <v>0</v>
      </c>
      <c r="C45" s="18">
        <f t="shared" si="33"/>
        <v>0</v>
      </c>
      <c r="D45" s="18">
        <f t="shared" si="33"/>
        <v>0</v>
      </c>
      <c r="E45" s="18">
        <f t="shared" si="33"/>
        <v>2</v>
      </c>
      <c r="F45" s="18">
        <f t="shared" si="33"/>
        <v>5</v>
      </c>
      <c r="G45" s="18">
        <f t="shared" si="33"/>
        <v>9</v>
      </c>
      <c r="H45" s="18">
        <f t="shared" si="33"/>
        <v>0</v>
      </c>
      <c r="I45" s="18">
        <f t="shared" si="33"/>
        <v>21</v>
      </c>
      <c r="J45" s="18">
        <f t="shared" si="33"/>
        <v>195</v>
      </c>
      <c r="K45" s="18">
        <f t="shared" si="33"/>
        <v>50</v>
      </c>
      <c r="L45" s="18">
        <f t="shared" si="33"/>
        <v>68</v>
      </c>
      <c r="M45" s="18">
        <f>SUM(B45:L45)</f>
        <v>350</v>
      </c>
      <c r="N45" s="10" t="s">
        <v>26</v>
      </c>
      <c r="P45" s="10"/>
      <c r="Q45" s="34"/>
      <c r="R45" s="34"/>
      <c r="S45" s="34"/>
      <c r="T45" s="34"/>
      <c r="U45" s="10"/>
      <c r="V45" s="10"/>
      <c r="W45" s="10"/>
      <c r="X45" s="10"/>
      <c r="Y45" s="12"/>
    </row>
    <row r="46" spans="1:27" ht="15.6" x14ac:dyDescent="0.3">
      <c r="A46" s="47" t="s">
        <v>27</v>
      </c>
      <c r="B46" s="48">
        <f>B33</f>
        <v>0</v>
      </c>
      <c r="C46" s="18">
        <f t="shared" ref="C46:L46" si="34">B46+C33</f>
        <v>0</v>
      </c>
      <c r="D46" s="18">
        <f t="shared" si="34"/>
        <v>0</v>
      </c>
      <c r="E46" s="18">
        <f t="shared" si="34"/>
        <v>2</v>
      </c>
      <c r="F46" s="18">
        <f t="shared" si="34"/>
        <v>7</v>
      </c>
      <c r="G46" s="18">
        <f t="shared" si="34"/>
        <v>16</v>
      </c>
      <c r="H46" s="18">
        <f t="shared" si="34"/>
        <v>16</v>
      </c>
      <c r="I46" s="18">
        <f t="shared" si="34"/>
        <v>37</v>
      </c>
      <c r="J46" s="18">
        <f t="shared" si="34"/>
        <v>232</v>
      </c>
      <c r="K46" s="18">
        <f t="shared" si="34"/>
        <v>282</v>
      </c>
      <c r="L46" s="18">
        <f t="shared" si="34"/>
        <v>350</v>
      </c>
      <c r="M46" s="18"/>
      <c r="N46" s="34"/>
      <c r="P46" s="34" t="s">
        <v>13</v>
      </c>
      <c r="Q46" s="34"/>
      <c r="R46" s="10"/>
      <c r="S46" s="10"/>
      <c r="T46" s="10"/>
      <c r="U46" s="10"/>
      <c r="V46" s="10"/>
      <c r="W46" s="10"/>
      <c r="X46" s="10"/>
      <c r="Y46" s="12"/>
    </row>
    <row r="47" spans="1:27" ht="15.6" x14ac:dyDescent="0.3">
      <c r="A47" s="47" t="s">
        <v>28</v>
      </c>
      <c r="B47" s="48">
        <f>B39*(1+$B$6)</f>
        <v>10.8</v>
      </c>
      <c r="C47" s="18">
        <f t="shared" ref="C47:L47" si="35">(C39+B47)*(1+$B$6)</f>
        <v>22.464000000000002</v>
      </c>
      <c r="D47" s="18">
        <f t="shared" si="35"/>
        <v>45.86112</v>
      </c>
      <c r="E47" s="18">
        <f t="shared" si="35"/>
        <v>71.130009600000008</v>
      </c>
      <c r="F47" s="18">
        <f t="shared" si="35"/>
        <v>98.42041036800002</v>
      </c>
      <c r="G47" s="18">
        <f t="shared" si="35"/>
        <v>127.89404319744003</v>
      </c>
      <c r="H47" s="18">
        <f t="shared" si="35"/>
        <v>138.12556665323524</v>
      </c>
      <c r="I47" s="18">
        <f t="shared" si="35"/>
        <v>149.17561198549407</v>
      </c>
      <c r="J47" s="18">
        <f t="shared" si="35"/>
        <v>161.1096609443336</v>
      </c>
      <c r="K47" s="18">
        <f t="shared" si="35"/>
        <v>173.99843381988029</v>
      </c>
      <c r="L47" s="18">
        <f t="shared" si="35"/>
        <v>187.91830852547074</v>
      </c>
      <c r="M47" s="18"/>
      <c r="N47" s="34"/>
      <c r="P47" s="34"/>
      <c r="Q47" s="34"/>
      <c r="R47" s="10"/>
      <c r="S47" s="10"/>
      <c r="T47" s="10"/>
      <c r="U47" s="10"/>
      <c r="V47" s="10"/>
      <c r="W47" s="10"/>
      <c r="X47" s="10"/>
      <c r="Y47" s="12"/>
    </row>
    <row r="48" spans="1:27" ht="15.6" x14ac:dyDescent="0.3">
      <c r="A48" s="47" t="s">
        <v>29</v>
      </c>
      <c r="B48" s="48">
        <f t="shared" ref="B48:L48" si="36">B46-B47</f>
        <v>-10.8</v>
      </c>
      <c r="C48" s="48">
        <f t="shared" si="36"/>
        <v>-22.464000000000002</v>
      </c>
      <c r="D48" s="18">
        <f t="shared" si="36"/>
        <v>-45.86112</v>
      </c>
      <c r="E48" s="18">
        <f t="shared" si="36"/>
        <v>-69.130009600000008</v>
      </c>
      <c r="F48" s="18">
        <f t="shared" si="36"/>
        <v>-91.42041036800002</v>
      </c>
      <c r="G48" s="18">
        <f t="shared" si="36"/>
        <v>-111.89404319744003</v>
      </c>
      <c r="H48" s="18">
        <f t="shared" si="36"/>
        <v>-122.12556665323524</v>
      </c>
      <c r="I48" s="18">
        <f t="shared" si="36"/>
        <v>-112.17561198549407</v>
      </c>
      <c r="J48" s="18">
        <f t="shared" si="36"/>
        <v>70.890339055666402</v>
      </c>
      <c r="K48" s="18">
        <f t="shared" si="36"/>
        <v>108.00156618011971</v>
      </c>
      <c r="L48" s="18">
        <f t="shared" si="36"/>
        <v>162.08169147452926</v>
      </c>
      <c r="M48" s="18"/>
      <c r="N48" s="34"/>
      <c r="P48" s="34"/>
      <c r="Q48" s="34"/>
      <c r="R48" s="10"/>
      <c r="S48" s="10"/>
      <c r="T48" s="10"/>
      <c r="U48" s="10"/>
      <c r="V48" s="10"/>
      <c r="W48" s="10"/>
      <c r="X48" s="10"/>
      <c r="Y48" s="12"/>
    </row>
    <row r="49" spans="1:25" ht="15.6" x14ac:dyDescent="0.3">
      <c r="A49" s="47" t="s">
        <v>30</v>
      </c>
      <c r="B49" s="48">
        <f>B45-B39</f>
        <v>-10</v>
      </c>
      <c r="C49" s="18">
        <f>B49+C45-C39</f>
        <v>-20</v>
      </c>
      <c r="D49" s="18">
        <f t="shared" ref="D49:L49" si="37">C49+D45-D39</f>
        <v>-40</v>
      </c>
      <c r="E49" s="18">
        <f t="shared" si="37"/>
        <v>-58</v>
      </c>
      <c r="F49" s="18">
        <f t="shared" si="37"/>
        <v>-73</v>
      </c>
      <c r="G49" s="18">
        <f t="shared" si="37"/>
        <v>-84</v>
      </c>
      <c r="H49" s="18">
        <f t="shared" si="37"/>
        <v>-84</v>
      </c>
      <c r="I49" s="18">
        <f t="shared" si="37"/>
        <v>-63</v>
      </c>
      <c r="J49" s="18">
        <f t="shared" si="37"/>
        <v>132</v>
      </c>
      <c r="K49" s="18">
        <f t="shared" si="37"/>
        <v>182</v>
      </c>
      <c r="L49" s="18">
        <f t="shared" si="37"/>
        <v>250</v>
      </c>
      <c r="M49" s="18"/>
      <c r="N49" s="34"/>
      <c r="P49" s="34"/>
      <c r="Q49" s="34"/>
      <c r="R49" s="10"/>
      <c r="S49" s="10"/>
      <c r="T49" s="10"/>
      <c r="U49" s="10"/>
      <c r="V49" s="10"/>
      <c r="W49" s="10"/>
      <c r="X49" s="10"/>
      <c r="Y49" s="12"/>
    </row>
    <row r="50" spans="1:25" ht="15.6" x14ac:dyDescent="0.3">
      <c r="A50" s="47" t="s">
        <v>31</v>
      </c>
      <c r="B50" s="48"/>
      <c r="C50" s="18"/>
      <c r="D50" s="18"/>
      <c r="E50" s="18"/>
      <c r="F50" s="18"/>
      <c r="G50" s="18"/>
      <c r="H50" s="18"/>
      <c r="I50" s="18"/>
      <c r="J50" s="18">
        <f>0.2*J49</f>
        <v>26.400000000000002</v>
      </c>
      <c r="K50" s="18">
        <f>0.2*K49</f>
        <v>36.4</v>
      </c>
      <c r="L50" s="18">
        <f>0.2*L49</f>
        <v>50</v>
      </c>
      <c r="M50" s="18"/>
      <c r="N50" s="34"/>
      <c r="P50" s="34"/>
      <c r="Q50" s="34"/>
      <c r="R50" s="10"/>
      <c r="S50" s="10"/>
      <c r="T50" s="10"/>
      <c r="U50" s="10"/>
      <c r="V50" s="10"/>
      <c r="W50" s="10"/>
      <c r="X50" s="10"/>
      <c r="Y50" s="12"/>
    </row>
    <row r="51" spans="1:25" ht="15.6" x14ac:dyDescent="0.3">
      <c r="A51" s="47" t="s">
        <v>32</v>
      </c>
      <c r="B51" s="48"/>
      <c r="C51" s="18" t="s">
        <v>13</v>
      </c>
      <c r="D51" s="18"/>
      <c r="E51" s="18"/>
      <c r="F51" s="18"/>
      <c r="G51" s="18"/>
      <c r="H51" s="18"/>
      <c r="I51" s="18"/>
      <c r="J51" s="18">
        <f>$M$39+0.8*J49</f>
        <v>205.60000000000002</v>
      </c>
      <c r="K51" s="18">
        <f>$M$39+0.8*K49</f>
        <v>245.6</v>
      </c>
      <c r="L51" s="18">
        <f>$M$39+0.8*L49</f>
        <v>300</v>
      </c>
      <c r="M51" s="18"/>
      <c r="N51" s="34"/>
      <c r="P51" s="34"/>
      <c r="Q51" s="34"/>
      <c r="R51" s="10"/>
      <c r="S51" s="10"/>
      <c r="T51" s="10"/>
      <c r="U51" s="10"/>
      <c r="V51" s="10"/>
      <c r="W51" s="10"/>
      <c r="X51" s="10"/>
      <c r="Y51" s="12"/>
    </row>
    <row r="52" spans="1:25" ht="15.6" x14ac:dyDescent="0.3">
      <c r="A52" s="47"/>
      <c r="B52" s="4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34"/>
      <c r="P52" s="34"/>
      <c r="Q52" s="34"/>
      <c r="R52" s="10"/>
      <c r="S52" s="10"/>
      <c r="T52" s="10"/>
      <c r="U52" s="10"/>
      <c r="V52" s="10"/>
      <c r="W52" s="10"/>
      <c r="X52" s="10"/>
      <c r="Y52" s="12"/>
    </row>
    <row r="53" spans="1:25" ht="15.6" x14ac:dyDescent="0.3">
      <c r="A53" s="49" t="s">
        <v>33</v>
      </c>
      <c r="B53" s="4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34"/>
      <c r="P53" s="34"/>
      <c r="Q53" s="34"/>
      <c r="R53" s="10"/>
      <c r="S53" s="10"/>
      <c r="T53" s="10"/>
      <c r="U53" s="10"/>
      <c r="V53" s="10"/>
      <c r="W53" s="10"/>
      <c r="X53" s="10"/>
      <c r="Y53" s="12"/>
    </row>
    <row r="54" spans="1:25" ht="15.6" x14ac:dyDescent="0.3">
      <c r="A54" s="47" t="s">
        <v>34</v>
      </c>
      <c r="B54" s="48">
        <v>0</v>
      </c>
      <c r="C54" s="18">
        <v>0</v>
      </c>
      <c r="D54" s="18">
        <v>0</v>
      </c>
      <c r="E54" s="18">
        <v>0</v>
      </c>
      <c r="F54" s="18">
        <v>0</v>
      </c>
      <c r="G54" s="18">
        <v>0</v>
      </c>
      <c r="H54" s="18">
        <v>0</v>
      </c>
      <c r="I54" s="18">
        <v>0</v>
      </c>
      <c r="J54" s="18">
        <f>J50</f>
        <v>26.400000000000002</v>
      </c>
      <c r="K54" s="18">
        <f>K50-J50</f>
        <v>9.9999999999999964</v>
      </c>
      <c r="L54" s="18">
        <f>L50-K50</f>
        <v>13.600000000000001</v>
      </c>
      <c r="M54" s="18">
        <f>SUM(B54:L54)</f>
        <v>50</v>
      </c>
      <c r="N54" s="34"/>
      <c r="P54" s="34"/>
      <c r="Q54" s="34"/>
      <c r="R54" s="10"/>
      <c r="S54" s="10"/>
      <c r="T54" s="10"/>
      <c r="U54" s="10"/>
      <c r="V54" s="10"/>
      <c r="W54" s="10"/>
      <c r="X54" s="10"/>
      <c r="Y54" s="12"/>
    </row>
    <row r="55" spans="1:25" ht="15.6" x14ac:dyDescent="0.3">
      <c r="A55" s="47" t="s">
        <v>33</v>
      </c>
      <c r="B55" s="48">
        <f>B45-B54</f>
        <v>0</v>
      </c>
      <c r="C55" s="18">
        <f>C45-C54</f>
        <v>0</v>
      </c>
      <c r="D55" s="18">
        <f>D45-D54</f>
        <v>0</v>
      </c>
      <c r="E55" s="18">
        <f>E45-E54</f>
        <v>2</v>
      </c>
      <c r="F55" s="18">
        <f>F45-F54</f>
        <v>5</v>
      </c>
      <c r="G55" s="18">
        <f>G45-G54</f>
        <v>9</v>
      </c>
      <c r="H55" s="18">
        <f>H45-H54</f>
        <v>0</v>
      </c>
      <c r="I55" s="18">
        <f>I45-I54</f>
        <v>21</v>
      </c>
      <c r="J55" s="18">
        <f>J45-J54</f>
        <v>168.6</v>
      </c>
      <c r="K55" s="18">
        <f>K45-K54</f>
        <v>40</v>
      </c>
      <c r="L55" s="18">
        <f>L45-L54</f>
        <v>54.4</v>
      </c>
      <c r="M55" s="18">
        <f>SUM(B55:L55)</f>
        <v>300</v>
      </c>
      <c r="N55" s="34"/>
      <c r="P55" s="34"/>
      <c r="Q55" s="34"/>
      <c r="R55" s="10"/>
      <c r="S55" s="10"/>
      <c r="T55" s="10"/>
      <c r="U55" s="10"/>
      <c r="V55" s="10"/>
      <c r="W55" s="10"/>
      <c r="X55" s="10"/>
      <c r="Y55" s="12"/>
    </row>
    <row r="56" spans="1:25" ht="15.6" x14ac:dyDescent="0.3">
      <c r="A56" s="47" t="s">
        <v>35</v>
      </c>
      <c r="B56" s="48">
        <f>B55</f>
        <v>0</v>
      </c>
      <c r="C56" s="18">
        <f t="shared" ref="C56:L56" si="38">C55+B56</f>
        <v>0</v>
      </c>
      <c r="D56" s="18">
        <f t="shared" si="38"/>
        <v>0</v>
      </c>
      <c r="E56" s="18">
        <f t="shared" si="38"/>
        <v>2</v>
      </c>
      <c r="F56" s="18">
        <f t="shared" si="38"/>
        <v>7</v>
      </c>
      <c r="G56" s="18">
        <f t="shared" si="38"/>
        <v>16</v>
      </c>
      <c r="H56" s="18">
        <f t="shared" si="38"/>
        <v>16</v>
      </c>
      <c r="I56" s="18">
        <f t="shared" si="38"/>
        <v>37</v>
      </c>
      <c r="J56" s="18">
        <f t="shared" si="38"/>
        <v>205.6</v>
      </c>
      <c r="K56" s="18">
        <f t="shared" si="38"/>
        <v>245.6</v>
      </c>
      <c r="L56" s="18">
        <f t="shared" si="38"/>
        <v>300</v>
      </c>
      <c r="M56" s="18"/>
      <c r="N56" s="10"/>
      <c r="P56" s="10"/>
      <c r="Q56" s="10"/>
      <c r="R56" s="10"/>
      <c r="S56" s="10"/>
      <c r="T56" s="10"/>
      <c r="U56" s="10"/>
      <c r="V56" s="10"/>
      <c r="W56" s="10"/>
      <c r="X56" s="10"/>
      <c r="Y56" s="12"/>
    </row>
    <row r="57" spans="1:25" s="4" customFormat="1" ht="15.6" x14ac:dyDescent="0.3">
      <c r="A57" s="50" t="s">
        <v>36</v>
      </c>
      <c r="B57" s="48">
        <f>-B39+B55</f>
        <v>-10</v>
      </c>
      <c r="C57" s="18">
        <f>-C39+C55</f>
        <v>-10</v>
      </c>
      <c r="D57" s="18">
        <f>-D39+D55</f>
        <v>-20</v>
      </c>
      <c r="E57" s="18">
        <f>-E39+E55</f>
        <v>-18</v>
      </c>
      <c r="F57" s="18">
        <f>-F39+F55</f>
        <v>-15</v>
      </c>
      <c r="G57" s="18">
        <f>-G39+G55</f>
        <v>-11</v>
      </c>
      <c r="H57" s="18">
        <f>-H39+H55</f>
        <v>0</v>
      </c>
      <c r="I57" s="18">
        <f>-I39+I55</f>
        <v>21</v>
      </c>
      <c r="J57" s="18">
        <f>-J39+J55</f>
        <v>168.6</v>
      </c>
      <c r="K57" s="18">
        <f>-K39+K55</f>
        <v>40</v>
      </c>
      <c r="L57" s="18">
        <f>-L39+L55</f>
        <v>54.4</v>
      </c>
      <c r="M57" s="30" t="s">
        <v>13</v>
      </c>
      <c r="N57" s="41" t="s">
        <v>13</v>
      </c>
      <c r="P57" s="42"/>
      <c r="Q57" s="43"/>
      <c r="R57" s="44"/>
      <c r="S57" s="45"/>
      <c r="T57" s="29"/>
      <c r="U57" s="29"/>
      <c r="V57" s="29"/>
      <c r="W57" s="29"/>
      <c r="X57" s="29"/>
      <c r="Y57" s="33"/>
    </row>
    <row r="58" spans="1:25" ht="15.6" x14ac:dyDescent="0.3">
      <c r="A58" s="10"/>
      <c r="B58" s="10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0"/>
      <c r="Q58" s="10"/>
      <c r="R58" s="10"/>
      <c r="S58" s="10"/>
      <c r="T58" s="10"/>
      <c r="U58" s="10"/>
      <c r="V58" s="10"/>
      <c r="W58" s="10"/>
      <c r="X58" s="10"/>
      <c r="Y58" s="12"/>
    </row>
    <row r="59" spans="1:25" ht="15.6" x14ac:dyDescent="0.3">
      <c r="A59" s="10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2"/>
    </row>
    <row r="60" spans="1:25" ht="15.6" x14ac:dyDescent="0.3">
      <c r="A60" s="10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2"/>
    </row>
    <row r="61" spans="1:25" ht="15.6" x14ac:dyDescent="0.3">
      <c r="A61" s="10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2"/>
    </row>
    <row r="62" spans="1:25" ht="15.6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2"/>
    </row>
    <row r="63" spans="1:25" ht="15.6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2"/>
    </row>
    <row r="64" spans="1:25" ht="15.6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2"/>
    </row>
    <row r="65" spans="1:25" ht="15.6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2"/>
    </row>
    <row r="66" spans="1:25" ht="15.6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2"/>
    </row>
    <row r="67" spans="1:25" x14ac:dyDescent="0.3">
      <c r="G67" t="s">
        <v>13</v>
      </c>
    </row>
  </sheetData>
  <mergeCells count="4">
    <mergeCell ref="B8:L8"/>
    <mergeCell ref="B30:L30"/>
    <mergeCell ref="B36:L36"/>
    <mergeCell ref="V8:Y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Copyright</vt:lpstr>
      <vt:lpstr>LP investment and returns</vt:lpstr>
    </vt:vector>
  </TitlesOfParts>
  <Company>Universita' Luigi Bocconi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Da Rin</dc:creator>
  <cp:lastModifiedBy>Marco Da Rin</cp:lastModifiedBy>
  <dcterms:created xsi:type="dcterms:W3CDTF">2020-07-08T22:00:09Z</dcterms:created>
  <dcterms:modified xsi:type="dcterms:W3CDTF">2021-11-21T21:20:15Z</dcterms:modified>
</cp:coreProperties>
</file>