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transumanza\"/>
    </mc:Choice>
  </mc:AlternateContent>
  <bookViews>
    <workbookView xWindow="0" yWindow="0" windowWidth="23040" windowHeight="9192" activeTab="1"/>
  </bookViews>
  <sheets>
    <sheet name="Copyright" sheetId="3" r:id="rId1"/>
    <sheet name="Exit comparables with debt" sheetId="1" r:id="rId2"/>
    <sheet name="VC model with debt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D26" i="2"/>
  <c r="D16" i="2" s="1"/>
  <c r="C26" i="2"/>
  <c r="C18" i="2" s="1"/>
  <c r="C19" i="2" s="1"/>
  <c r="C20" i="2" s="1"/>
  <c r="E13" i="2"/>
  <c r="D8" i="2"/>
  <c r="E11" i="1"/>
  <c r="D11" i="1"/>
  <c r="C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G11" i="1" l="1"/>
  <c r="G16" i="1" s="1"/>
  <c r="I11" i="1"/>
  <c r="G15" i="1" s="1"/>
  <c r="G17" i="1" s="1"/>
  <c r="H11" i="1"/>
  <c r="H17" i="1" s="1"/>
  <c r="E16" i="2"/>
  <c r="E18" i="2" s="1"/>
  <c r="E8" i="2"/>
  <c r="D10" i="2"/>
  <c r="D17" i="2" s="1"/>
  <c r="D19" i="2" s="1"/>
  <c r="D20" i="2" s="1"/>
  <c r="D18" i="2"/>
  <c r="D31" i="2" l="1"/>
  <c r="D32" i="2" s="1"/>
  <c r="C31" i="2"/>
  <c r="C32" i="2" s="1"/>
  <c r="C24" i="2" s="1"/>
  <c r="H16" i="1"/>
  <c r="H15" i="1" s="1"/>
  <c r="E10" i="2"/>
  <c r="E17" i="2" s="1"/>
  <c r="E19" i="2" s="1"/>
  <c r="E20" i="2" l="1"/>
  <c r="E31" i="2" s="1"/>
  <c r="E32" i="2" s="1"/>
  <c r="C23" i="2"/>
  <c r="C25" i="2"/>
  <c r="D23" i="2"/>
  <c r="D24" i="2"/>
  <c r="D25" i="2"/>
  <c r="E24" i="2" l="1"/>
  <c r="E23" i="2"/>
  <c r="E25" i="2"/>
</calcChain>
</file>

<file path=xl/sharedStrings.xml><?xml version="1.0" encoding="utf-8"?>
<sst xmlns="http://schemas.openxmlformats.org/spreadsheetml/2006/main" count="58" uniqueCount="52">
  <si>
    <t>Revenues multiple using equity value</t>
  </si>
  <si>
    <t xml:space="preserve">Revenues multiple using enterprise value </t>
  </si>
  <si>
    <t>Debt equity ratio at exit</t>
  </si>
  <si>
    <t>Median</t>
  </si>
  <si>
    <t xml:space="preserve"> </t>
  </si>
  <si>
    <t>Enterprise value at exit ($M)</t>
  </si>
  <si>
    <t>Revenues at exit ($M)</t>
  </si>
  <si>
    <t>VC Model with debt</t>
  </si>
  <si>
    <t>Equity value</t>
  </si>
  <si>
    <t>Enterprise value</t>
  </si>
  <si>
    <t>Equity investment ($)</t>
  </si>
  <si>
    <t>Debt investment ($)</t>
  </si>
  <si>
    <t>Total investment ($)</t>
  </si>
  <si>
    <t>Time to next round/exit</t>
  </si>
  <si>
    <t>Discount rate</t>
  </si>
  <si>
    <t>Estimated exit value at exit ($)</t>
  </si>
  <si>
    <t>Cash-on-cash multiple (by round)</t>
  </si>
  <si>
    <t>Total shares</t>
  </si>
  <si>
    <t>© 2020 Marco Da Rin and Thomas Hellmann</t>
  </si>
  <si>
    <t>Fundamentals of Entrepreneurial Finance</t>
  </si>
  <si>
    <t>Chapter 10</t>
  </si>
  <si>
    <t>Valuation with debt</t>
  </si>
  <si>
    <t>green background = input cells (from which formulas derive results)</t>
  </si>
  <si>
    <t>Valuation with debt: exit comparables</t>
  </si>
  <si>
    <t>(this table extends and replicates the tables is WorkHorse Box 10.3 in the book)</t>
  </si>
  <si>
    <t>Equity value at exit       ($M)</t>
  </si>
  <si>
    <t>Debt value ($M)</t>
  </si>
  <si>
    <t>Equity value ($M)</t>
  </si>
  <si>
    <t>Enterprise value ($M)</t>
  </si>
  <si>
    <t>Projected revenue  ($M)</t>
  </si>
  <si>
    <t>Focal company (values at exit):</t>
  </si>
  <si>
    <t>Stock option pool</t>
  </si>
  <si>
    <t>Shares:</t>
  </si>
  <si>
    <t>Founders</t>
  </si>
  <si>
    <t>Share price ($)</t>
  </si>
  <si>
    <t>First round investors  ("new shares")</t>
  </si>
  <si>
    <t>Valuation:</t>
  </si>
  <si>
    <t>Post-money valuation (including debt) ($)</t>
  </si>
  <si>
    <t>Pre-money valuation (including debt ) ($)</t>
  </si>
  <si>
    <t>Post-money valuation (excluding debt) ($)</t>
  </si>
  <si>
    <t>Pre-money valuation (excluding debt) ($)</t>
  </si>
  <si>
    <t>Ownership:</t>
  </si>
  <si>
    <t xml:space="preserve">Founders' ownership </t>
  </si>
  <si>
    <t xml:space="preserve">Stock option pool's ownership </t>
  </si>
  <si>
    <t xml:space="preserve">First round investors' ownership </t>
  </si>
  <si>
    <t>High discount rate</t>
  </si>
  <si>
    <t>Low discount rate</t>
  </si>
  <si>
    <t>BieBie</t>
  </si>
  <si>
    <t>FergieTech</t>
  </si>
  <si>
    <t>Noodles</t>
  </si>
  <si>
    <t>UniCorNio</t>
  </si>
  <si>
    <t>Zellie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</si>
</sst>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;[Red]#,##0"/>
    <numFmt numFmtId="166" formatCode="0.0%"/>
    <numFmt numFmtId="167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165" fontId="0" fillId="0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9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/>
    </xf>
    <xf numFmtId="0" fontId="7" fillId="0" borderId="0" xfId="0" applyFont="1"/>
    <xf numFmtId="3" fontId="7" fillId="0" borderId="0" xfId="0" applyNumberFormat="1" applyFont="1" applyFill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6240" cy="3962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G14" sqref="G14"/>
    </sheetView>
  </sheetViews>
  <sheetFormatPr defaultRowHeight="14.4" x14ac:dyDescent="0.3"/>
  <sheetData>
    <row r="2" spans="1:1" ht="16.8" customHeight="1" x14ac:dyDescent="0.3"/>
    <row r="3" spans="1:1" ht="18" x14ac:dyDescent="0.35">
      <c r="A3" s="11" t="s">
        <v>18</v>
      </c>
    </row>
    <row r="4" spans="1:1" ht="18" x14ac:dyDescent="0.35">
      <c r="A4" s="11" t="s">
        <v>19</v>
      </c>
    </row>
    <row r="5" spans="1:1" ht="18" x14ac:dyDescent="0.35">
      <c r="A5" s="11" t="s">
        <v>20</v>
      </c>
    </row>
    <row r="6" spans="1:1" ht="18" x14ac:dyDescent="0.35">
      <c r="A6" s="11" t="s">
        <v>21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7" sqref="A17"/>
    </sheetView>
  </sheetViews>
  <sheetFormatPr defaultColWidth="14.44140625" defaultRowHeight="14.4" x14ac:dyDescent="0.3"/>
  <cols>
    <col min="1" max="1" width="63.6640625" customWidth="1"/>
    <col min="2" max="2" width="27.5546875" customWidth="1"/>
    <col min="3" max="5" width="11.109375" customWidth="1"/>
    <col min="6" max="6" width="4.109375" customWidth="1"/>
    <col min="7" max="7" width="15.109375" customWidth="1"/>
    <col min="8" max="8" width="10.44140625" bestFit="1" customWidth="1"/>
  </cols>
  <sheetData>
    <row r="1" spans="1:10" s="13" customFormat="1" ht="18" x14ac:dyDescent="0.35">
      <c r="A1" s="12" t="s">
        <v>23</v>
      </c>
      <c r="E1" s="14"/>
      <c r="F1" s="14"/>
      <c r="G1" s="14"/>
      <c r="H1" s="14"/>
      <c r="I1" s="14"/>
      <c r="J1" s="14"/>
    </row>
    <row r="2" spans="1:10" s="13" customFormat="1" ht="18" x14ac:dyDescent="0.35">
      <c r="A2" s="12" t="s">
        <v>24</v>
      </c>
      <c r="E2" s="14"/>
      <c r="F2" s="14"/>
      <c r="G2" s="14"/>
      <c r="H2" s="14"/>
      <c r="I2" s="14"/>
      <c r="J2" s="14"/>
    </row>
    <row r="3" spans="1:10" s="16" customFormat="1" ht="15.6" x14ac:dyDescent="0.3">
      <c r="A3" s="15" t="s">
        <v>22</v>
      </c>
      <c r="E3" s="17"/>
      <c r="F3" s="17"/>
      <c r="G3" s="17"/>
      <c r="H3" s="17"/>
      <c r="I3" s="17"/>
      <c r="J3" s="17"/>
    </row>
    <row r="5" spans="1:10" ht="54.6" customHeight="1" x14ac:dyDescent="0.3">
      <c r="B5" s="1"/>
      <c r="C5" s="1" t="s">
        <v>25</v>
      </c>
      <c r="D5" s="1" t="s">
        <v>5</v>
      </c>
      <c r="E5" s="1" t="s">
        <v>6</v>
      </c>
      <c r="F5" s="1"/>
      <c r="G5" s="1" t="s">
        <v>0</v>
      </c>
      <c r="H5" s="1" t="s">
        <v>1</v>
      </c>
      <c r="I5" s="1" t="s">
        <v>2</v>
      </c>
    </row>
    <row r="6" spans="1:10" x14ac:dyDescent="0.3">
      <c r="B6" s="1" t="s">
        <v>47</v>
      </c>
      <c r="C6" s="20">
        <v>40</v>
      </c>
      <c r="D6" s="20">
        <v>55</v>
      </c>
      <c r="E6" s="20">
        <v>30</v>
      </c>
      <c r="F6" s="27"/>
      <c r="G6" s="9">
        <f>C6/E6</f>
        <v>1.3333333333333333</v>
      </c>
      <c r="H6" s="8">
        <f>D6/E6</f>
        <v>1.8333333333333333</v>
      </c>
      <c r="I6" s="2">
        <f>(D6-C6)/C6</f>
        <v>0.375</v>
      </c>
    </row>
    <row r="7" spans="1:10" x14ac:dyDescent="0.3">
      <c r="B7" s="1" t="s">
        <v>48</v>
      </c>
      <c r="C7" s="20">
        <v>15</v>
      </c>
      <c r="D7" s="20">
        <v>15</v>
      </c>
      <c r="E7" s="20">
        <v>12</v>
      </c>
      <c r="F7" s="27"/>
      <c r="G7" s="9">
        <f>C7/E7</f>
        <v>1.25</v>
      </c>
      <c r="H7" s="8">
        <f>D7/E7</f>
        <v>1.25</v>
      </c>
      <c r="I7" s="2">
        <f>(D7-C7)/C7</f>
        <v>0</v>
      </c>
    </row>
    <row r="8" spans="1:10" x14ac:dyDescent="0.3">
      <c r="B8" s="1" t="s">
        <v>49</v>
      </c>
      <c r="C8" s="20">
        <v>150</v>
      </c>
      <c r="D8" s="20">
        <v>180</v>
      </c>
      <c r="E8" s="20">
        <v>12</v>
      </c>
      <c r="F8" s="27"/>
      <c r="G8" s="9">
        <f>C8/E8</f>
        <v>12.5</v>
      </c>
      <c r="H8" s="8">
        <f>D8/E8</f>
        <v>15</v>
      </c>
      <c r="I8" s="2">
        <f>(D8-C8)/C8</f>
        <v>0.2</v>
      </c>
    </row>
    <row r="9" spans="1:10" x14ac:dyDescent="0.3">
      <c r="B9" s="1" t="s">
        <v>50</v>
      </c>
      <c r="C9" s="20">
        <v>15</v>
      </c>
      <c r="D9" s="20">
        <v>18</v>
      </c>
      <c r="E9" s="20">
        <v>10</v>
      </c>
      <c r="F9" s="27"/>
      <c r="G9" s="9">
        <f>C9/E9</f>
        <v>1.5</v>
      </c>
      <c r="H9" s="8">
        <f>D9/E9</f>
        <v>1.8</v>
      </c>
      <c r="I9" s="2">
        <f>(D9-C9)/C9</f>
        <v>0.2</v>
      </c>
    </row>
    <row r="10" spans="1:10" x14ac:dyDescent="0.3">
      <c r="B10" s="18" t="s">
        <v>51</v>
      </c>
      <c r="C10" s="21">
        <v>12</v>
      </c>
      <c r="D10" s="21">
        <v>14</v>
      </c>
      <c r="E10" s="21">
        <v>15</v>
      </c>
      <c r="F10" s="28"/>
      <c r="G10" s="24">
        <f>C10/E10</f>
        <v>0.8</v>
      </c>
      <c r="H10" s="23">
        <f>D10/E10</f>
        <v>0.93333333333333335</v>
      </c>
      <c r="I10" s="19">
        <f>(D10-C10)/C10</f>
        <v>0.16666666666666666</v>
      </c>
    </row>
    <row r="11" spans="1:10" x14ac:dyDescent="0.3">
      <c r="B11" s="3" t="s">
        <v>3</v>
      </c>
      <c r="C11" s="4">
        <f t="shared" ref="C11:I11" si="0">MEDIAN(C6:C10)</f>
        <v>15</v>
      </c>
      <c r="D11" s="4">
        <f t="shared" si="0"/>
        <v>18</v>
      </c>
      <c r="E11" s="4">
        <f t="shared" si="0"/>
        <v>12</v>
      </c>
      <c r="F11" s="4"/>
      <c r="G11" s="8">
        <f t="shared" si="0"/>
        <v>1.3333333333333333</v>
      </c>
      <c r="H11" s="8">
        <f t="shared" si="0"/>
        <v>1.8</v>
      </c>
      <c r="I11" s="5">
        <f t="shared" si="0"/>
        <v>0.2</v>
      </c>
    </row>
    <row r="12" spans="1:10" x14ac:dyDescent="0.3">
      <c r="B12" s="3"/>
      <c r="C12" s="4"/>
      <c r="D12" s="4"/>
      <c r="E12" s="4"/>
      <c r="F12" s="4"/>
      <c r="G12" s="8"/>
      <c r="H12" s="8"/>
      <c r="I12" s="5"/>
    </row>
    <row r="13" spans="1:10" x14ac:dyDescent="0.3">
      <c r="B13" s="25" t="s">
        <v>30</v>
      </c>
      <c r="C13" s="4"/>
      <c r="D13" s="4"/>
      <c r="E13" s="4"/>
      <c r="F13" s="4"/>
      <c r="G13" s="8"/>
      <c r="H13" s="4"/>
      <c r="I13" s="5"/>
    </row>
    <row r="14" spans="1:10" ht="15.6" customHeight="1" x14ac:dyDescent="0.3">
      <c r="B14" s="3" t="s">
        <v>29</v>
      </c>
      <c r="C14" s="6" t="s">
        <v>4</v>
      </c>
      <c r="D14" s="6"/>
      <c r="E14" s="29">
        <v>21.11</v>
      </c>
      <c r="F14" s="26"/>
      <c r="G14" s="9" t="s">
        <v>4</v>
      </c>
      <c r="H14" s="7"/>
    </row>
    <row r="15" spans="1:10" ht="15.6" customHeight="1" x14ac:dyDescent="0.3">
      <c r="B15" s="3" t="s">
        <v>26</v>
      </c>
      <c r="C15" s="7"/>
      <c r="D15" s="7"/>
      <c r="E15" s="7"/>
      <c r="F15" s="7"/>
      <c r="G15" s="8">
        <f>I11*G16</f>
        <v>5.6293333333333333</v>
      </c>
      <c r="H15" s="22">
        <f>H17-H16</f>
        <v>6.3329999999999984</v>
      </c>
      <c r="I15" s="5" t="s">
        <v>4</v>
      </c>
    </row>
    <row r="16" spans="1:10" ht="15.6" customHeight="1" x14ac:dyDescent="0.3">
      <c r="B16" s="3" t="s">
        <v>27</v>
      </c>
      <c r="C16" s="7"/>
      <c r="D16" s="7"/>
      <c r="E16" s="7"/>
      <c r="F16" s="7"/>
      <c r="G16" s="8">
        <f>G11*E14</f>
        <v>28.146666666666665</v>
      </c>
      <c r="H16" s="22">
        <f>H17/(1+I11)</f>
        <v>31.664999999999999</v>
      </c>
    </row>
    <row r="17" spans="2:8" ht="15.6" customHeight="1" x14ac:dyDescent="0.3">
      <c r="B17" s="3" t="s">
        <v>28</v>
      </c>
      <c r="C17" s="7"/>
      <c r="D17" s="7"/>
      <c r="E17" s="7"/>
      <c r="F17" s="7"/>
      <c r="G17" s="8">
        <f>G16+G15</f>
        <v>33.775999999999996</v>
      </c>
      <c r="H17" s="22">
        <f>H11*E14</f>
        <v>37.997999999999998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workbookViewId="0">
      <selection activeCell="B23" sqref="B23"/>
    </sheetView>
  </sheetViews>
  <sheetFormatPr defaultRowHeight="14.4" x14ac:dyDescent="0.3"/>
  <cols>
    <col min="1" max="1" width="65.21875" customWidth="1"/>
    <col min="2" max="2" width="34.88671875" customWidth="1"/>
    <col min="3" max="3" width="14.44140625" bestFit="1" customWidth="1"/>
    <col min="4" max="4" width="15.5546875" bestFit="1" customWidth="1"/>
    <col min="5" max="5" width="15.21875" bestFit="1" customWidth="1"/>
  </cols>
  <sheetData>
    <row r="1" spans="1:9" s="13" customFormat="1" ht="18" x14ac:dyDescent="0.35">
      <c r="A1" s="12" t="s">
        <v>23</v>
      </c>
      <c r="E1" s="14"/>
      <c r="F1" s="14"/>
      <c r="G1" s="14"/>
      <c r="H1" s="14"/>
      <c r="I1" s="14"/>
    </row>
    <row r="2" spans="1:9" s="13" customFormat="1" ht="18" x14ac:dyDescent="0.35">
      <c r="A2" s="12" t="s">
        <v>24</v>
      </c>
      <c r="E2" s="14"/>
      <c r="F2" s="14"/>
      <c r="G2" s="14"/>
      <c r="H2" s="14"/>
      <c r="I2" s="14"/>
    </row>
    <row r="3" spans="1:9" s="16" customFormat="1" ht="15.6" x14ac:dyDescent="0.3">
      <c r="A3" s="15" t="s">
        <v>22</v>
      </c>
      <c r="E3" s="17"/>
      <c r="F3" s="17"/>
      <c r="G3" s="17"/>
      <c r="H3" s="17"/>
      <c r="I3" s="17"/>
    </row>
    <row r="5" spans="1:9" x14ac:dyDescent="0.3">
      <c r="C5" s="49" t="s">
        <v>7</v>
      </c>
      <c r="D5" s="50"/>
      <c r="E5" s="50"/>
    </row>
    <row r="6" spans="1:9" s="10" customFormat="1" x14ac:dyDescent="0.3">
      <c r="A6" s="31"/>
      <c r="C6" s="40" t="s">
        <v>8</v>
      </c>
      <c r="D6" s="51" t="s">
        <v>9</v>
      </c>
      <c r="E6" s="52"/>
    </row>
    <row r="7" spans="1:9" s="10" customFormat="1" x14ac:dyDescent="0.3">
      <c r="A7" s="31"/>
      <c r="C7" s="31"/>
      <c r="D7" s="48" t="s">
        <v>45</v>
      </c>
      <c r="E7" s="48" t="s">
        <v>46</v>
      </c>
    </row>
    <row r="8" spans="1:9" s="10" customFormat="1" x14ac:dyDescent="0.3">
      <c r="B8" s="30" t="s">
        <v>10</v>
      </c>
      <c r="C8" s="33">
        <v>2500000</v>
      </c>
      <c r="D8" s="33">
        <f>C8</f>
        <v>2500000</v>
      </c>
      <c r="E8" s="33">
        <f>D8</f>
        <v>2500000</v>
      </c>
    </row>
    <row r="9" spans="1:9" s="10" customFormat="1" x14ac:dyDescent="0.3">
      <c r="B9" s="30" t="s">
        <v>11</v>
      </c>
      <c r="C9" s="33" t="s">
        <v>4</v>
      </c>
      <c r="D9" s="33">
        <v>1000000</v>
      </c>
      <c r="E9" s="33">
        <v>1000000</v>
      </c>
    </row>
    <row r="10" spans="1:9" x14ac:dyDescent="0.3">
      <c r="B10" s="30" t="s">
        <v>12</v>
      </c>
      <c r="C10" s="33">
        <v>2500000</v>
      </c>
      <c r="D10" s="32">
        <f>D9+D8</f>
        <v>3500000</v>
      </c>
      <c r="E10" s="32">
        <f>E9+E8</f>
        <v>3500000</v>
      </c>
    </row>
    <row r="11" spans="1:9" x14ac:dyDescent="0.3">
      <c r="B11" s="30" t="s">
        <v>13</v>
      </c>
      <c r="C11" s="34">
        <v>5</v>
      </c>
      <c r="D11" s="34">
        <v>5</v>
      </c>
      <c r="E11" s="34">
        <v>5</v>
      </c>
    </row>
    <row r="12" spans="1:9" x14ac:dyDescent="0.3">
      <c r="B12" s="30" t="s">
        <v>14</v>
      </c>
      <c r="C12" s="35">
        <v>0.5</v>
      </c>
      <c r="D12" s="35">
        <v>0.5</v>
      </c>
      <c r="E12" s="35">
        <v>0.45</v>
      </c>
    </row>
    <row r="13" spans="1:9" x14ac:dyDescent="0.3">
      <c r="B13" s="30" t="s">
        <v>15</v>
      </c>
      <c r="C13" s="36">
        <v>31700000</v>
      </c>
      <c r="D13" s="36">
        <v>38000000</v>
      </c>
      <c r="E13" s="36">
        <f>D13</f>
        <v>38000000</v>
      </c>
    </row>
    <row r="14" spans="1:9" x14ac:dyDescent="0.3">
      <c r="B14" s="30"/>
      <c r="C14" s="41"/>
      <c r="D14" s="41"/>
      <c r="E14" s="41"/>
    </row>
    <row r="15" spans="1:9" x14ac:dyDescent="0.3">
      <c r="B15" s="43" t="s">
        <v>36</v>
      </c>
      <c r="C15" s="41"/>
      <c r="D15" s="41"/>
      <c r="E15" s="41"/>
    </row>
    <row r="16" spans="1:9" x14ac:dyDescent="0.3">
      <c r="B16" s="30" t="s">
        <v>37</v>
      </c>
      <c r="C16" s="37"/>
      <c r="D16" s="38">
        <f>D13/D26</f>
        <v>5004115.2263374487</v>
      </c>
      <c r="E16" s="38">
        <f>E13/E26</f>
        <v>5928483.0898551811</v>
      </c>
    </row>
    <row r="17" spans="2:5" x14ac:dyDescent="0.3">
      <c r="B17" s="30" t="s">
        <v>38</v>
      </c>
      <c r="C17" s="37"/>
      <c r="D17" s="38">
        <f>D16-D10</f>
        <v>1504115.2263374487</v>
      </c>
      <c r="E17" s="38">
        <f>E16-E10</f>
        <v>2428483.0898551811</v>
      </c>
    </row>
    <row r="18" spans="2:5" x14ac:dyDescent="0.3">
      <c r="B18" s="30" t="s">
        <v>39</v>
      </c>
      <c r="C18" s="38">
        <f>C13/C26</f>
        <v>4174485.596707819</v>
      </c>
      <c r="D18" s="38">
        <f>D16-D9</f>
        <v>4004115.2263374487</v>
      </c>
      <c r="E18" s="38">
        <f>E16-E9</f>
        <v>4928483.0898551811</v>
      </c>
    </row>
    <row r="19" spans="2:5" x14ac:dyDescent="0.3">
      <c r="B19" s="30" t="s">
        <v>40</v>
      </c>
      <c r="C19" s="38">
        <f>C18-C10</f>
        <v>1674485.596707819</v>
      </c>
      <c r="D19" s="38">
        <f>D17-D9</f>
        <v>504115.22633744869</v>
      </c>
      <c r="E19" s="38">
        <f>E17-E9</f>
        <v>1428483.0898551811</v>
      </c>
    </row>
    <row r="20" spans="2:5" x14ac:dyDescent="0.3">
      <c r="B20" s="30" t="s">
        <v>34</v>
      </c>
      <c r="C20" s="41">
        <f>C19/(C29+C30)</f>
        <v>1.6744855967078189</v>
      </c>
      <c r="D20" s="41">
        <f>D19/(D29+D30)</f>
        <v>0.50411522633744865</v>
      </c>
      <c r="E20" s="41">
        <f>E19/(E29+E30)</f>
        <v>1.428483089855181</v>
      </c>
    </row>
    <row r="21" spans="2:5" x14ac:dyDescent="0.3">
      <c r="B21" s="30"/>
      <c r="C21" s="38"/>
      <c r="D21" s="38"/>
      <c r="E21" s="38"/>
    </row>
    <row r="22" spans="2:5" s="45" customFormat="1" x14ac:dyDescent="0.3">
      <c r="B22" s="47" t="s">
        <v>41</v>
      </c>
      <c r="C22" s="46"/>
      <c r="D22" s="46"/>
      <c r="E22" s="46"/>
    </row>
    <row r="23" spans="2:5" x14ac:dyDescent="0.3">
      <c r="B23" s="30" t="s">
        <v>42</v>
      </c>
      <c r="C23" s="39">
        <f>C29/C32</f>
        <v>0.32089905362776022</v>
      </c>
      <c r="D23" s="39">
        <f>D29/D32</f>
        <v>0.13424657534246576</v>
      </c>
      <c r="E23" s="39">
        <f>E29/E32</f>
        <v>0.29089764312216304</v>
      </c>
    </row>
    <row r="24" spans="2:5" x14ac:dyDescent="0.3">
      <c r="B24" s="30" t="s">
        <v>43</v>
      </c>
      <c r="C24" s="39">
        <f>C30/C32</f>
        <v>8.0224763406940056E-2</v>
      </c>
      <c r="D24" s="39">
        <f>D30/D32</f>
        <v>3.3561643835616439E-2</v>
      </c>
      <c r="E24" s="39">
        <f>E30/E32</f>
        <v>7.272441078054076E-2</v>
      </c>
    </row>
    <row r="25" spans="2:5" x14ac:dyDescent="0.3">
      <c r="B25" s="30" t="s">
        <v>44</v>
      </c>
      <c r="C25" s="39">
        <f>C31/C32</f>
        <v>0.59887618296529965</v>
      </c>
      <c r="D25" s="39">
        <f>D31/D32</f>
        <v>0.8321917808219178</v>
      </c>
      <c r="E25" s="39">
        <f>E31/E32</f>
        <v>0.63637794609729614</v>
      </c>
    </row>
    <row r="26" spans="2:5" x14ac:dyDescent="0.3">
      <c r="B26" s="30" t="s">
        <v>16</v>
      </c>
      <c r="C26" s="41">
        <f>(1+C12)^C11</f>
        <v>7.59375</v>
      </c>
      <c r="D26" s="41">
        <f>(1+D12)^D11</f>
        <v>7.59375</v>
      </c>
      <c r="E26" s="41">
        <f>(1+E12)^E11</f>
        <v>6.4097340624999992</v>
      </c>
    </row>
    <row r="27" spans="2:5" x14ac:dyDescent="0.3">
      <c r="B27" s="30"/>
      <c r="C27" s="41"/>
      <c r="D27" s="41"/>
      <c r="E27" s="41"/>
    </row>
    <row r="28" spans="2:5" x14ac:dyDescent="0.3">
      <c r="B28" s="43" t="s">
        <v>32</v>
      </c>
      <c r="C28" s="41"/>
      <c r="D28" s="41"/>
      <c r="E28" s="41"/>
    </row>
    <row r="29" spans="2:5" x14ac:dyDescent="0.3">
      <c r="B29" s="30" t="s">
        <v>33</v>
      </c>
      <c r="C29" s="42">
        <v>800000</v>
      </c>
      <c r="D29" s="42">
        <v>800000</v>
      </c>
      <c r="E29" s="42">
        <v>800000</v>
      </c>
    </row>
    <row r="30" spans="2:5" x14ac:dyDescent="0.3">
      <c r="B30" s="30" t="s">
        <v>31</v>
      </c>
      <c r="C30" s="42">
        <v>200000</v>
      </c>
      <c r="D30" s="42">
        <v>200000</v>
      </c>
      <c r="E30" s="42">
        <v>200000</v>
      </c>
    </row>
    <row r="31" spans="2:5" x14ac:dyDescent="0.3">
      <c r="B31" s="43" t="s">
        <v>35</v>
      </c>
      <c r="C31" s="44">
        <f>C8/C20</f>
        <v>1492995.8220693045</v>
      </c>
      <c r="D31" s="44">
        <f>D8/D20</f>
        <v>4959183.673469387</v>
      </c>
      <c r="E31" s="44">
        <f>E8/E20</f>
        <v>1750108.2216195145</v>
      </c>
    </row>
    <row r="32" spans="2:5" x14ac:dyDescent="0.3">
      <c r="B32" s="30" t="s">
        <v>17</v>
      </c>
      <c r="C32" s="38">
        <f>C31+C29+C30</f>
        <v>2492995.8220693045</v>
      </c>
      <c r="D32" s="38">
        <f>D31+D29+D30</f>
        <v>5959183.673469387</v>
      </c>
      <c r="E32" s="38">
        <f>E31+E29+E30</f>
        <v>2750108.2216195147</v>
      </c>
    </row>
  </sheetData>
  <mergeCells count="2">
    <mergeCell ref="C5:E5"/>
    <mergeCell ref="D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Copyright</vt:lpstr>
      <vt:lpstr>Exit comparables with debt</vt:lpstr>
      <vt:lpstr>VC model with debt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2020-07-08T20:05:16Z</dcterms:created>
  <dcterms:modified xsi:type="dcterms:W3CDTF">2021-05-15T15:14:41Z</dcterms:modified>
</cp:coreProperties>
</file>