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darin\Dropbox\FEF-Website\Copy\Courseware\da finire\"/>
    </mc:Choice>
  </mc:AlternateContent>
  <xr:revisionPtr revIDLastSave="0" documentId="13_ncr:1_{8914E776-DF14-4A0F-8D2A-690B4929160A}" xr6:coauthVersionLast="47" xr6:coauthVersionMax="47" xr10:uidLastSave="{00000000-0000-0000-0000-000000000000}"/>
  <bookViews>
    <workbookView xWindow="-108" yWindow="-108" windowWidth="23256" windowHeight="12456" activeTab="1" xr2:uid="{034A194C-5D15-4BC4-9EB5-F3C3618A7154}"/>
  </bookViews>
  <sheets>
    <sheet name="Copyright" sheetId="2" r:id="rId1"/>
    <sheet name="The cost of venture debt" sheetId="1" r:id="rId2"/>
  </sheets>
  <externalReferences>
    <externalReference r:id="rId3"/>
  </externalReferences>
  <definedNames>
    <definedName name="Burn_Scenario" localSheetId="1">[1]Inputs!$F$39</definedName>
    <definedName name="CD_Rate" localSheetId="1">[1]Inputs!$F$35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X63" i="1" l="1"/>
  <c r="B30" i="1" l="1"/>
  <c r="B31" i="1" s="1"/>
  <c r="B78" i="1"/>
  <c r="B62" i="1"/>
  <c r="B65" i="1" s="1"/>
  <c r="I61" i="1"/>
  <c r="J61" i="1" s="1"/>
  <c r="K61" i="1" s="1"/>
  <c r="L61" i="1" s="1"/>
  <c r="M61" i="1" s="1"/>
  <c r="N61" i="1" s="1"/>
  <c r="O61" i="1" s="1"/>
  <c r="P61" i="1" s="1"/>
  <c r="Q61" i="1" s="1"/>
  <c r="R61" i="1" s="1"/>
  <c r="S61" i="1" s="1"/>
  <c r="T61" i="1" s="1"/>
  <c r="U61" i="1" s="1"/>
  <c r="V61" i="1" s="1"/>
  <c r="W61" i="1" s="1"/>
  <c r="X61" i="1" s="1"/>
  <c r="Y61" i="1" s="1"/>
  <c r="Z61" i="1" s="1"/>
  <c r="AA61" i="1" s="1"/>
  <c r="AB61" i="1" s="1"/>
  <c r="AC61" i="1" s="1"/>
  <c r="AD61" i="1" s="1"/>
  <c r="AE61" i="1" s="1"/>
  <c r="AF61" i="1" s="1"/>
  <c r="AG61" i="1" s="1"/>
  <c r="AH61" i="1" s="1"/>
  <c r="AI61" i="1" s="1"/>
  <c r="AJ61" i="1" s="1"/>
  <c r="AK61" i="1" s="1"/>
  <c r="AL61" i="1" s="1"/>
  <c r="AM61" i="1" s="1"/>
  <c r="AN61" i="1" s="1"/>
  <c r="AO61" i="1" s="1"/>
  <c r="AP61" i="1" s="1"/>
  <c r="AQ61" i="1" s="1"/>
  <c r="AR61" i="1" s="1"/>
  <c r="AS61" i="1" s="1"/>
  <c r="AT61" i="1" s="1"/>
  <c r="AU61" i="1" s="1"/>
  <c r="AV61" i="1" s="1"/>
  <c r="AW61" i="1" s="1"/>
  <c r="G61" i="1"/>
  <c r="G64" i="1" s="1"/>
  <c r="H64" i="1" s="1"/>
  <c r="B58" i="1"/>
  <c r="B59" i="1" s="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D56" i="1"/>
  <c r="C56" i="1"/>
  <c r="B56" i="1"/>
  <c r="B48" i="1"/>
  <c r="B50" i="1" s="1"/>
  <c r="C48" i="1" s="1"/>
  <c r="O47" i="1"/>
  <c r="P47" i="1" s="1"/>
  <c r="Q47" i="1" s="1"/>
  <c r="R47" i="1" s="1"/>
  <c r="S47" i="1" s="1"/>
  <c r="T47" i="1" s="1"/>
  <c r="U47" i="1" s="1"/>
  <c r="V47" i="1" s="1"/>
  <c r="W47" i="1" s="1"/>
  <c r="X47" i="1" s="1"/>
  <c r="Y47" i="1" s="1"/>
  <c r="Z47" i="1" s="1"/>
  <c r="AA47" i="1" s="1"/>
  <c r="AB47" i="1" s="1"/>
  <c r="AC47" i="1" s="1"/>
  <c r="AD47" i="1" s="1"/>
  <c r="AE47" i="1" s="1"/>
  <c r="AF47" i="1" s="1"/>
  <c r="AG47" i="1" s="1"/>
  <c r="AH47" i="1" s="1"/>
  <c r="AI47" i="1" s="1"/>
  <c r="AJ47" i="1" s="1"/>
  <c r="AK47" i="1" s="1"/>
  <c r="AL47" i="1" s="1"/>
  <c r="AM47" i="1" s="1"/>
  <c r="AN47" i="1" s="1"/>
  <c r="AO47" i="1" s="1"/>
  <c r="AP47" i="1" s="1"/>
  <c r="AQ47" i="1" s="1"/>
  <c r="AR47" i="1" s="1"/>
  <c r="AS47" i="1" s="1"/>
  <c r="AT47" i="1" s="1"/>
  <c r="AU47" i="1" s="1"/>
  <c r="AV47" i="1" s="1"/>
  <c r="AW47" i="1" s="1"/>
  <c r="M47" i="1"/>
  <c r="B44"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B42" i="1"/>
  <c r="B34" i="1"/>
  <c r="B35" i="1" s="1"/>
  <c r="I33" i="1"/>
  <c r="J33" i="1" s="1"/>
  <c r="G33"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C28" i="1"/>
  <c r="B28" i="1"/>
  <c r="B21" i="1"/>
  <c r="B22" i="1" s="1"/>
  <c r="B13" i="1"/>
  <c r="B49" i="1" l="1"/>
  <c r="B51" i="1"/>
  <c r="B52" i="1" s="1"/>
  <c r="C44" i="1"/>
  <c r="D44" i="1" s="1"/>
  <c r="E44" i="1" s="1"/>
  <c r="F44" i="1" s="1"/>
  <c r="G44" i="1" s="1"/>
  <c r="H44" i="1" s="1"/>
  <c r="I44" i="1" s="1"/>
  <c r="J44" i="1" s="1"/>
  <c r="K44" i="1" s="1"/>
  <c r="L44" i="1" s="1"/>
  <c r="M44" i="1" s="1"/>
  <c r="N44" i="1" s="1"/>
  <c r="O44" i="1" s="1"/>
  <c r="P44" i="1" s="1"/>
  <c r="Q44" i="1" s="1"/>
  <c r="R44" i="1" s="1"/>
  <c r="S44" i="1" s="1"/>
  <c r="T44" i="1" s="1"/>
  <c r="U44" i="1" s="1"/>
  <c r="V44" i="1" s="1"/>
  <c r="W44" i="1" s="1"/>
  <c r="X44" i="1" s="1"/>
  <c r="Y44" i="1" s="1"/>
  <c r="Z44" i="1" s="1"/>
  <c r="AA44" i="1" s="1"/>
  <c r="AB44" i="1" s="1"/>
  <c r="AC44" i="1" s="1"/>
  <c r="AD44" i="1" s="1"/>
  <c r="AE44" i="1" s="1"/>
  <c r="AF44" i="1" s="1"/>
  <c r="AG44" i="1" s="1"/>
  <c r="AH44" i="1" s="1"/>
  <c r="AI44" i="1" s="1"/>
  <c r="AJ44" i="1" s="1"/>
  <c r="AK44" i="1" s="1"/>
  <c r="AL44" i="1" s="1"/>
  <c r="AM44" i="1" s="1"/>
  <c r="AN44" i="1" s="1"/>
  <c r="AO44" i="1" s="1"/>
  <c r="AP44" i="1" s="1"/>
  <c r="AQ44" i="1" s="1"/>
  <c r="AR44" i="1" s="1"/>
  <c r="AS44" i="1" s="1"/>
  <c r="AT44" i="1" s="1"/>
  <c r="AU44" i="1" s="1"/>
  <c r="AV44" i="1" s="1"/>
  <c r="AW44" i="1" s="1"/>
  <c r="C30" i="1"/>
  <c r="D30" i="1" s="1"/>
  <c r="E30" i="1" s="1"/>
  <c r="F30" i="1" s="1"/>
  <c r="G30" i="1" s="1"/>
  <c r="H30" i="1" s="1"/>
  <c r="I30" i="1" s="1"/>
  <c r="J30" i="1" s="1"/>
  <c r="K30" i="1" s="1"/>
  <c r="L30" i="1" s="1"/>
  <c r="M30" i="1" s="1"/>
  <c r="N30" i="1" s="1"/>
  <c r="O30" i="1" s="1"/>
  <c r="P30" i="1" s="1"/>
  <c r="Q30" i="1" s="1"/>
  <c r="R30" i="1" s="1"/>
  <c r="S30" i="1" s="1"/>
  <c r="T30" i="1" s="1"/>
  <c r="U30" i="1" s="1"/>
  <c r="V30" i="1" s="1"/>
  <c r="W30" i="1" s="1"/>
  <c r="X30" i="1" s="1"/>
  <c r="Y30" i="1" s="1"/>
  <c r="Z30" i="1" s="1"/>
  <c r="AA30" i="1" s="1"/>
  <c r="AB30" i="1" s="1"/>
  <c r="AC30" i="1" s="1"/>
  <c r="AD30" i="1" s="1"/>
  <c r="AE30" i="1" s="1"/>
  <c r="AF30" i="1" s="1"/>
  <c r="AG30" i="1" s="1"/>
  <c r="AH30" i="1" s="1"/>
  <c r="AI30" i="1" s="1"/>
  <c r="AJ30" i="1" s="1"/>
  <c r="AK30" i="1" s="1"/>
  <c r="AL30" i="1" s="1"/>
  <c r="AM30" i="1" s="1"/>
  <c r="AN30" i="1" s="1"/>
  <c r="AO30" i="1" s="1"/>
  <c r="AP30" i="1" s="1"/>
  <c r="AQ30" i="1" s="1"/>
  <c r="AR30" i="1" s="1"/>
  <c r="AS30" i="1" s="1"/>
  <c r="AT30" i="1" s="1"/>
  <c r="AU30" i="1" s="1"/>
  <c r="AV30" i="1" s="1"/>
  <c r="AW30" i="1" s="1"/>
  <c r="H62" i="1"/>
  <c r="H65" i="1" s="1"/>
  <c r="C58" i="1"/>
  <c r="D58" i="1" s="1"/>
  <c r="E58" i="1" s="1"/>
  <c r="F58" i="1" s="1"/>
  <c r="G58" i="1" s="1"/>
  <c r="H58" i="1" s="1"/>
  <c r="I58" i="1" s="1"/>
  <c r="J58" i="1" s="1"/>
  <c r="K58" i="1" s="1"/>
  <c r="L58" i="1" s="1"/>
  <c r="M58" i="1" s="1"/>
  <c r="N58" i="1" s="1"/>
  <c r="O58" i="1" s="1"/>
  <c r="P58" i="1" s="1"/>
  <c r="Q58" i="1" s="1"/>
  <c r="R58" i="1" s="1"/>
  <c r="S58" i="1" s="1"/>
  <c r="T58" i="1" s="1"/>
  <c r="U58" i="1" s="1"/>
  <c r="V58" i="1" s="1"/>
  <c r="W58" i="1" s="1"/>
  <c r="X58" i="1" s="1"/>
  <c r="Y58" i="1" s="1"/>
  <c r="Z58" i="1" s="1"/>
  <c r="AA58" i="1" s="1"/>
  <c r="AB58" i="1" s="1"/>
  <c r="AC58" i="1" s="1"/>
  <c r="AD58" i="1" s="1"/>
  <c r="AE58" i="1" s="1"/>
  <c r="AF58" i="1" s="1"/>
  <c r="AG58" i="1" s="1"/>
  <c r="AH58" i="1" s="1"/>
  <c r="AI58" i="1" s="1"/>
  <c r="AJ58" i="1" s="1"/>
  <c r="AK58" i="1" s="1"/>
  <c r="AL58" i="1" s="1"/>
  <c r="AM58" i="1" s="1"/>
  <c r="AN58" i="1" s="1"/>
  <c r="AO58" i="1" s="1"/>
  <c r="AP58" i="1" s="1"/>
  <c r="AQ58" i="1" s="1"/>
  <c r="AR58" i="1" s="1"/>
  <c r="AS58" i="1" s="1"/>
  <c r="AT58" i="1" s="1"/>
  <c r="AU58" i="1" s="1"/>
  <c r="AV58" i="1" s="1"/>
  <c r="AW58" i="1" s="1"/>
  <c r="K33" i="1"/>
  <c r="C51" i="1"/>
  <c r="C50" i="1"/>
  <c r="D48" i="1" s="1"/>
  <c r="C49" i="1"/>
  <c r="B37" i="1"/>
  <c r="B38" i="1" s="1"/>
  <c r="B36" i="1"/>
  <c r="C34" i="1" s="1"/>
  <c r="I64" i="1"/>
  <c r="I62" i="1"/>
  <c r="I65" i="1" s="1"/>
  <c r="B79" i="1"/>
  <c r="B80" i="1" s="1"/>
  <c r="B81" i="1" s="1"/>
  <c r="B64" i="1"/>
  <c r="C62" i="1" s="1"/>
  <c r="B45" i="1"/>
  <c r="C52" i="1" l="1"/>
  <c r="C37" i="1"/>
  <c r="C36" i="1"/>
  <c r="D34" i="1" s="1"/>
  <c r="C35" i="1"/>
  <c r="L33" i="1"/>
  <c r="J64" i="1"/>
  <c r="J62" i="1"/>
  <c r="J65" i="1" s="1"/>
  <c r="C45" i="1"/>
  <c r="D51" i="1"/>
  <c r="D50" i="1"/>
  <c r="E48" i="1" s="1"/>
  <c r="D49" i="1"/>
  <c r="C65" i="1"/>
  <c r="C64" i="1"/>
  <c r="D62" i="1" s="1"/>
  <c r="D52" i="1" l="1"/>
  <c r="K64" i="1"/>
  <c r="K62" i="1"/>
  <c r="K65" i="1" s="1"/>
  <c r="E50" i="1"/>
  <c r="F48" i="1" s="1"/>
  <c r="E51" i="1"/>
  <c r="E49" i="1"/>
  <c r="M33" i="1"/>
  <c r="C38" i="1"/>
  <c r="C31" i="1"/>
  <c r="D37" i="1"/>
  <c r="D36" i="1"/>
  <c r="E34" i="1" s="1"/>
  <c r="D35" i="1"/>
  <c r="D38" i="1" s="1"/>
  <c r="D45" i="1"/>
  <c r="E45" i="1" s="1"/>
  <c r="D65" i="1"/>
  <c r="D64" i="1"/>
  <c r="E62" i="1" s="1"/>
  <c r="C59" i="1"/>
  <c r="D59" i="1" l="1"/>
  <c r="E52" i="1"/>
  <c r="E37" i="1"/>
  <c r="E36" i="1"/>
  <c r="F34" i="1" s="1"/>
  <c r="E35" i="1"/>
  <c r="F51" i="1"/>
  <c r="F50" i="1"/>
  <c r="G48" i="1" s="1"/>
  <c r="F49" i="1"/>
  <c r="F52" i="1" s="1"/>
  <c r="D31" i="1"/>
  <c r="L64" i="1"/>
  <c r="L62" i="1"/>
  <c r="L65" i="1" s="1"/>
  <c r="E65" i="1"/>
  <c r="E64" i="1"/>
  <c r="F62" i="1" s="1"/>
  <c r="N33" i="1"/>
  <c r="E59" i="1" l="1"/>
  <c r="E38" i="1"/>
  <c r="E31" i="1"/>
  <c r="F65" i="1"/>
  <c r="F59" i="1" s="1"/>
  <c r="F64" i="1"/>
  <c r="G62" i="1" s="1"/>
  <c r="G65" i="1" s="1"/>
  <c r="G51" i="1"/>
  <c r="G50" i="1"/>
  <c r="H48" i="1" s="1"/>
  <c r="G49" i="1"/>
  <c r="F37" i="1"/>
  <c r="F36" i="1"/>
  <c r="G34" i="1" s="1"/>
  <c r="F35" i="1"/>
  <c r="O33" i="1"/>
  <c r="M64" i="1"/>
  <c r="M62" i="1"/>
  <c r="M65" i="1" s="1"/>
  <c r="F45" i="1"/>
  <c r="G45" i="1" l="1"/>
  <c r="G52" i="1"/>
  <c r="G59" i="1"/>
  <c r="H59" i="1" s="1"/>
  <c r="I59" i="1" s="1"/>
  <c r="J59" i="1" s="1"/>
  <c r="K59" i="1" s="1"/>
  <c r="L59" i="1" s="1"/>
  <c r="M59" i="1" s="1"/>
  <c r="F31" i="1"/>
  <c r="H51" i="1"/>
  <c r="H50" i="1"/>
  <c r="I48" i="1" s="1"/>
  <c r="H49" i="1"/>
  <c r="P33" i="1"/>
  <c r="N64" i="1"/>
  <c r="N62" i="1"/>
  <c r="N65" i="1" s="1"/>
  <c r="F38" i="1"/>
  <c r="G37" i="1"/>
  <c r="G35" i="1"/>
  <c r="H52" i="1" l="1"/>
  <c r="N59" i="1"/>
  <c r="H45" i="1"/>
  <c r="G38" i="1"/>
  <c r="I51" i="1"/>
  <c r="I50" i="1"/>
  <c r="J48" i="1" s="1"/>
  <c r="I49" i="1"/>
  <c r="G36" i="1"/>
  <c r="H34" i="1" s="1"/>
  <c r="Q33" i="1"/>
  <c r="O64" i="1"/>
  <c r="O62" i="1"/>
  <c r="O65" i="1" s="1"/>
  <c r="G31" i="1"/>
  <c r="O59" i="1" l="1"/>
  <c r="I45" i="1"/>
  <c r="I52" i="1"/>
  <c r="R33" i="1"/>
  <c r="H35" i="1"/>
  <c r="H36" i="1" s="1"/>
  <c r="I34" i="1" s="1"/>
  <c r="H37" i="1"/>
  <c r="P62" i="1"/>
  <c r="P65" i="1" s="1"/>
  <c r="P59" i="1" s="1"/>
  <c r="P64" i="1"/>
  <c r="J51" i="1"/>
  <c r="J49" i="1"/>
  <c r="J50" i="1"/>
  <c r="K48" i="1" s="1"/>
  <c r="H31" i="1" l="1"/>
  <c r="I37" i="1"/>
  <c r="I35" i="1"/>
  <c r="I38" i="1" s="1"/>
  <c r="H38" i="1"/>
  <c r="K51" i="1"/>
  <c r="K50" i="1"/>
  <c r="L48" i="1" s="1"/>
  <c r="K49" i="1"/>
  <c r="S33" i="1"/>
  <c r="J52" i="1"/>
  <c r="J45" i="1"/>
  <c r="Q64" i="1"/>
  <c r="Q62" i="1"/>
  <c r="Q65" i="1" s="1"/>
  <c r="Q59" i="1" s="1"/>
  <c r="K45" i="1" l="1"/>
  <c r="L51" i="1"/>
  <c r="L50" i="1"/>
  <c r="M48" i="1" s="1"/>
  <c r="L49" i="1"/>
  <c r="L52" i="1" s="1"/>
  <c r="R64" i="1"/>
  <c r="R62" i="1"/>
  <c r="R65" i="1" s="1"/>
  <c r="R59" i="1" s="1"/>
  <c r="I36" i="1"/>
  <c r="J34" i="1" s="1"/>
  <c r="T33" i="1"/>
  <c r="I31" i="1"/>
  <c r="K52" i="1"/>
  <c r="M51" i="1" l="1"/>
  <c r="M49" i="1"/>
  <c r="S64" i="1"/>
  <c r="S62" i="1"/>
  <c r="S65" i="1" s="1"/>
  <c r="S59" i="1" s="1"/>
  <c r="U33" i="1"/>
  <c r="J37" i="1"/>
  <c r="J35" i="1"/>
  <c r="L45" i="1"/>
  <c r="M45" i="1" s="1"/>
  <c r="M52" i="1" l="1"/>
  <c r="J38" i="1"/>
  <c r="M50" i="1"/>
  <c r="N48" i="1" s="1"/>
  <c r="N51" i="1" s="1"/>
  <c r="J31" i="1"/>
  <c r="T64" i="1"/>
  <c r="T62" i="1"/>
  <c r="T65" i="1" s="1"/>
  <c r="T59" i="1" s="1"/>
  <c r="J36" i="1"/>
  <c r="K34" i="1" s="1"/>
  <c r="V33" i="1"/>
  <c r="N49" i="1" l="1"/>
  <c r="N52" i="1" s="1"/>
  <c r="W33" i="1"/>
  <c r="K37" i="1"/>
  <c r="K35" i="1"/>
  <c r="N45" i="1"/>
  <c r="U64" i="1"/>
  <c r="U62" i="1"/>
  <c r="U65" i="1" s="1"/>
  <c r="U59" i="1" s="1"/>
  <c r="K38" i="1" l="1"/>
  <c r="N50" i="1"/>
  <c r="O48" i="1" s="1"/>
  <c r="X33" i="1"/>
  <c r="K36" i="1"/>
  <c r="L34" i="1" s="1"/>
  <c r="V64" i="1"/>
  <c r="V62" i="1"/>
  <c r="V65" i="1" s="1"/>
  <c r="V59" i="1" s="1"/>
  <c r="O51" i="1"/>
  <c r="O49" i="1"/>
  <c r="O50" i="1" s="1"/>
  <c r="P48" i="1" s="1"/>
  <c r="K31" i="1"/>
  <c r="O45" i="1" l="1"/>
  <c r="W64" i="1"/>
  <c r="W62" i="1"/>
  <c r="W65" i="1" s="1"/>
  <c r="W59" i="1" s="1"/>
  <c r="P51" i="1"/>
  <c r="P49" i="1"/>
  <c r="P52" i="1" s="1"/>
  <c r="Y33" i="1"/>
  <c r="L37" i="1"/>
  <c r="L35" i="1"/>
  <c r="O52" i="1"/>
  <c r="L31" i="1" l="1"/>
  <c r="L38" i="1"/>
  <c r="L36" i="1"/>
  <c r="M34" i="1" s="1"/>
  <c r="P50" i="1"/>
  <c r="Q48" i="1" s="1"/>
  <c r="Z33" i="1"/>
  <c r="X62" i="1"/>
  <c r="X65" i="1" s="1"/>
  <c r="X59" i="1" s="1"/>
  <c r="X64" i="1"/>
  <c r="P45" i="1"/>
  <c r="Q51" i="1" l="1"/>
  <c r="Q49" i="1"/>
  <c r="Y64" i="1"/>
  <c r="Y62" i="1"/>
  <c r="Y65" i="1" s="1"/>
  <c r="Y59" i="1" s="1"/>
  <c r="M37" i="1"/>
  <c r="M35" i="1"/>
  <c r="M36" i="1" s="1"/>
  <c r="N34" i="1" s="1"/>
  <c r="AA33" i="1"/>
  <c r="Q52" i="1" l="1"/>
  <c r="Z64" i="1"/>
  <c r="Z62" i="1"/>
  <c r="Z65" i="1" s="1"/>
  <c r="Z59" i="1" s="1"/>
  <c r="AB33" i="1"/>
  <c r="N37" i="1"/>
  <c r="N35" i="1"/>
  <c r="N38" i="1" s="1"/>
  <c r="Q45" i="1"/>
  <c r="Q50" i="1"/>
  <c r="R48" i="1" s="1"/>
  <c r="M38" i="1"/>
  <c r="M31" i="1"/>
  <c r="N36" i="1" l="1"/>
  <c r="O34" i="1" s="1"/>
  <c r="AC33" i="1"/>
  <c r="R51" i="1"/>
  <c r="R49" i="1"/>
  <c r="R52" i="1" s="1"/>
  <c r="AA64" i="1"/>
  <c r="AA62" i="1"/>
  <c r="AA65" i="1" s="1"/>
  <c r="AA59" i="1" s="1"/>
  <c r="N31" i="1"/>
  <c r="R45" i="1" l="1"/>
  <c r="AB64" i="1"/>
  <c r="AB62" i="1"/>
  <c r="AB65" i="1" s="1"/>
  <c r="AB59" i="1" s="1"/>
  <c r="R50" i="1"/>
  <c r="S48" i="1" s="1"/>
  <c r="AD33" i="1"/>
  <c r="O37" i="1"/>
  <c r="O35" i="1"/>
  <c r="O38" i="1" s="1"/>
  <c r="O31" i="1" l="1"/>
  <c r="S51" i="1"/>
  <c r="S49" i="1"/>
  <c r="AE33" i="1"/>
  <c r="AC64" i="1"/>
  <c r="AC62" i="1"/>
  <c r="AC65" i="1" s="1"/>
  <c r="AC59" i="1" s="1"/>
  <c r="O36" i="1"/>
  <c r="P34" i="1" s="1"/>
  <c r="S52" i="1" l="1"/>
  <c r="S50" i="1"/>
  <c r="T48" i="1" s="1"/>
  <c r="AD64" i="1"/>
  <c r="AD62" i="1"/>
  <c r="AD65" i="1" s="1"/>
  <c r="AD59" i="1" s="1"/>
  <c r="AF33" i="1"/>
  <c r="P35" i="1"/>
  <c r="P37" i="1"/>
  <c r="S45" i="1"/>
  <c r="P38" i="1" l="1"/>
  <c r="P31" i="1"/>
  <c r="AE64" i="1"/>
  <c r="AE62" i="1"/>
  <c r="AE65" i="1" s="1"/>
  <c r="AE59" i="1" s="1"/>
  <c r="P36" i="1"/>
  <c r="Q34" i="1" s="1"/>
  <c r="AG33" i="1"/>
  <c r="T51" i="1"/>
  <c r="T49" i="1"/>
  <c r="T52" i="1" l="1"/>
  <c r="T45" i="1"/>
  <c r="Q35" i="1"/>
  <c r="Q37" i="1"/>
  <c r="AF64" i="1"/>
  <c r="AF62" i="1"/>
  <c r="AF65" i="1" s="1"/>
  <c r="AF59" i="1" s="1"/>
  <c r="AH33" i="1"/>
  <c r="T50" i="1"/>
  <c r="U48" i="1" s="1"/>
  <c r="AI33" i="1" l="1"/>
  <c r="AG64" i="1"/>
  <c r="AG62" i="1"/>
  <c r="AG65" i="1" s="1"/>
  <c r="AG59" i="1" s="1"/>
  <c r="Q38" i="1"/>
  <c r="Q36" i="1"/>
  <c r="R34" i="1" s="1"/>
  <c r="U51" i="1"/>
  <c r="U49" i="1"/>
  <c r="U50" i="1" s="1"/>
  <c r="V48" i="1" s="1"/>
  <c r="Q31" i="1"/>
  <c r="AJ33" i="1" l="1"/>
  <c r="R37" i="1"/>
  <c r="R35" i="1"/>
  <c r="AH64" i="1"/>
  <c r="AH62" i="1"/>
  <c r="AH65" i="1" s="1"/>
  <c r="AH59" i="1" s="1"/>
  <c r="V51" i="1"/>
  <c r="V49" i="1"/>
  <c r="U52" i="1"/>
  <c r="U45" i="1"/>
  <c r="V52" i="1" l="1"/>
  <c r="R38" i="1"/>
  <c r="V45" i="1"/>
  <c r="AI64" i="1"/>
  <c r="AI62" i="1"/>
  <c r="AI65" i="1" s="1"/>
  <c r="AI59" i="1" s="1"/>
  <c r="V50" i="1"/>
  <c r="W48" i="1" s="1"/>
  <c r="R36" i="1"/>
  <c r="S34" i="1" s="1"/>
  <c r="AK33" i="1"/>
  <c r="R31" i="1"/>
  <c r="AL33" i="1" l="1"/>
  <c r="W51" i="1"/>
  <c r="W49" i="1"/>
  <c r="W50" i="1" s="1"/>
  <c r="X48" i="1" s="1"/>
  <c r="AJ64" i="1"/>
  <c r="AJ62" i="1"/>
  <c r="AJ65" i="1" s="1"/>
  <c r="AJ59" i="1" s="1"/>
  <c r="S37" i="1"/>
  <c r="S35" i="1"/>
  <c r="S38" i="1" s="1"/>
  <c r="X51" i="1" l="1"/>
  <c r="X49" i="1"/>
  <c r="AK64" i="1"/>
  <c r="AK62" i="1"/>
  <c r="AK65" i="1" s="1"/>
  <c r="AK59" i="1" s="1"/>
  <c r="S31" i="1"/>
  <c r="W52" i="1"/>
  <c r="W45" i="1"/>
  <c r="AM33" i="1"/>
  <c r="S36" i="1"/>
  <c r="T34" i="1" s="1"/>
  <c r="X52" i="1" l="1"/>
  <c r="AL64" i="1"/>
  <c r="AL62" i="1"/>
  <c r="AL65" i="1" s="1"/>
  <c r="AL59" i="1" s="1"/>
  <c r="X50" i="1"/>
  <c r="Y48" i="1" s="1"/>
  <c r="T37" i="1"/>
  <c r="T35" i="1"/>
  <c r="AN33" i="1"/>
  <c r="X45" i="1"/>
  <c r="T38" i="1" l="1"/>
  <c r="T31" i="1"/>
  <c r="T36" i="1"/>
  <c r="U34" i="1" s="1"/>
  <c r="Y51" i="1"/>
  <c r="Y49" i="1"/>
  <c r="Y52" i="1" s="1"/>
  <c r="AM64" i="1"/>
  <c r="AM62" i="1"/>
  <c r="AM65" i="1" s="1"/>
  <c r="AM59" i="1" s="1"/>
  <c r="AO33" i="1"/>
  <c r="Y50" i="1" l="1"/>
  <c r="Z48" i="1" s="1"/>
  <c r="AN64" i="1"/>
  <c r="AN62" i="1"/>
  <c r="AN65" i="1" s="1"/>
  <c r="AN59" i="1" s="1"/>
  <c r="U37" i="1"/>
  <c r="U35" i="1"/>
  <c r="U36" i="1" s="1"/>
  <c r="V34" i="1" s="1"/>
  <c r="AP33" i="1"/>
  <c r="Y45" i="1"/>
  <c r="V37" i="1" l="1"/>
  <c r="V35" i="1"/>
  <c r="AO64" i="1"/>
  <c r="AO62" i="1"/>
  <c r="AO65" i="1" s="1"/>
  <c r="AO59" i="1" s="1"/>
  <c r="U38" i="1"/>
  <c r="U31" i="1"/>
  <c r="V31" i="1" s="1"/>
  <c r="Z51" i="1"/>
  <c r="Z49" i="1"/>
  <c r="AQ33" i="1"/>
  <c r="V38" i="1" l="1"/>
  <c r="Z52" i="1"/>
  <c r="AR33" i="1"/>
  <c r="V36" i="1"/>
  <c r="W34" i="1" s="1"/>
  <c r="AP64" i="1"/>
  <c r="AQ62" i="1" s="1"/>
  <c r="AP62" i="1"/>
  <c r="AP65" i="1" s="1"/>
  <c r="Z50" i="1"/>
  <c r="AA48" i="1" s="1"/>
  <c r="Z45" i="1"/>
  <c r="AA51" i="1" l="1"/>
  <c r="AA49" i="1"/>
  <c r="AQ65" i="1"/>
  <c r="AQ59" i="1" s="1"/>
  <c r="AQ64" i="1"/>
  <c r="AR62" i="1" s="1"/>
  <c r="W37" i="1"/>
  <c r="W35" i="1"/>
  <c r="W36" i="1" s="1"/>
  <c r="X34" i="1" s="1"/>
  <c r="AS33" i="1"/>
  <c r="AA52" i="1" l="1"/>
  <c r="AA45" i="1"/>
  <c r="X35" i="1"/>
  <c r="X36" i="1" s="1"/>
  <c r="Y34" i="1" s="1"/>
  <c r="X37" i="1"/>
  <c r="AR65" i="1"/>
  <c r="AR59" i="1" s="1"/>
  <c r="AR64" i="1"/>
  <c r="AS62" i="1" s="1"/>
  <c r="AT33" i="1"/>
  <c r="AA50" i="1"/>
  <c r="AB48" i="1" s="1"/>
  <c r="W38" i="1"/>
  <c r="W31" i="1"/>
  <c r="X31" i="1" l="1"/>
  <c r="AS65" i="1"/>
  <c r="AS59" i="1" s="1"/>
  <c r="AS64" i="1"/>
  <c r="AT62" i="1" s="1"/>
  <c r="AU33" i="1"/>
  <c r="Y37" i="1"/>
  <c r="Y35" i="1"/>
  <c r="AB51" i="1"/>
  <c r="AB49" i="1"/>
  <c r="AB50" i="1" s="1"/>
  <c r="AC48" i="1" s="1"/>
  <c r="X38" i="1"/>
  <c r="Y38" i="1" l="1"/>
  <c r="AC51" i="1"/>
  <c r="AC49" i="1"/>
  <c r="Y31" i="1"/>
  <c r="AV33" i="1"/>
  <c r="AB52" i="1"/>
  <c r="AB45" i="1"/>
  <c r="AT65" i="1"/>
  <c r="AT59" i="1" s="1"/>
  <c r="AT64" i="1"/>
  <c r="AU62" i="1" s="1"/>
  <c r="Y36" i="1"/>
  <c r="Z34" i="1" s="1"/>
  <c r="AC52" i="1" l="1"/>
  <c r="AU65" i="1"/>
  <c r="AU64" i="1"/>
  <c r="AV62" i="1" s="1"/>
  <c r="AW33" i="1"/>
  <c r="AU59" i="1"/>
  <c r="Z37" i="1"/>
  <c r="Z35" i="1"/>
  <c r="Z36" i="1" s="1"/>
  <c r="AA34" i="1" s="1"/>
  <c r="AC45" i="1"/>
  <c r="AC50" i="1"/>
  <c r="AD48" i="1" s="1"/>
  <c r="AA37" i="1" l="1"/>
  <c r="AA35" i="1"/>
  <c r="AA38" i="1" s="1"/>
  <c r="AV65" i="1"/>
  <c r="AV64" i="1"/>
  <c r="AW62" i="1" s="1"/>
  <c r="AV59" i="1"/>
  <c r="AD51" i="1"/>
  <c r="AD49" i="1"/>
  <c r="AD50" i="1" s="1"/>
  <c r="AE48" i="1" s="1"/>
  <c r="Z38" i="1"/>
  <c r="Z31" i="1"/>
  <c r="AA31" i="1" l="1"/>
  <c r="AD45" i="1"/>
  <c r="AW65" i="1"/>
  <c r="AX65" i="1" s="1"/>
  <c r="AW64" i="1"/>
  <c r="AE51" i="1"/>
  <c r="AE49" i="1"/>
  <c r="AE52" i="1" s="1"/>
  <c r="AW59" i="1"/>
  <c r="AA36" i="1"/>
  <c r="AB34" i="1" s="1"/>
  <c r="AD52" i="1"/>
  <c r="AB37" i="1" l="1"/>
  <c r="AB35" i="1"/>
  <c r="AB36" i="1" s="1"/>
  <c r="AC34" i="1" s="1"/>
  <c r="AE50" i="1"/>
  <c r="AF48" i="1" s="1"/>
  <c r="AE45" i="1"/>
  <c r="AC37" i="1" l="1"/>
  <c r="AC35" i="1"/>
  <c r="AF51" i="1"/>
  <c r="AF49" i="1"/>
  <c r="AB38" i="1"/>
  <c r="AB31" i="1"/>
  <c r="AF45" i="1" l="1"/>
  <c r="AC38" i="1"/>
  <c r="AF52" i="1"/>
  <c r="AF50" i="1"/>
  <c r="AG48" i="1" s="1"/>
  <c r="AC36" i="1"/>
  <c r="AD34" i="1" s="1"/>
  <c r="AC31" i="1"/>
  <c r="AD37" i="1" l="1"/>
  <c r="AD35" i="1"/>
  <c r="AD38" i="1" s="1"/>
  <c r="AG51" i="1"/>
  <c r="AG49" i="1"/>
  <c r="AD31" i="1" l="1"/>
  <c r="AG52" i="1"/>
  <c r="AG45" i="1"/>
  <c r="AG50" i="1"/>
  <c r="AH48" i="1" s="1"/>
  <c r="AD36" i="1"/>
  <c r="AE34" i="1" s="1"/>
  <c r="AE37" i="1" l="1"/>
  <c r="AE35" i="1"/>
  <c r="AE36" i="1" s="1"/>
  <c r="AF34" i="1" s="1"/>
  <c r="AH51" i="1"/>
  <c r="AH49" i="1"/>
  <c r="AH52" i="1" l="1"/>
  <c r="AF35" i="1"/>
  <c r="AF37" i="1"/>
  <c r="AF36" i="1"/>
  <c r="AG34" i="1" s="1"/>
  <c r="AH45" i="1"/>
  <c r="AH50" i="1"/>
  <c r="AI48" i="1" s="1"/>
  <c r="AE38" i="1"/>
  <c r="AE31" i="1"/>
  <c r="AF31" i="1" l="1"/>
  <c r="AI51" i="1"/>
  <c r="AI49" i="1"/>
  <c r="AI52" i="1" s="1"/>
  <c r="AG37" i="1"/>
  <c r="AG35" i="1"/>
  <c r="AG36" i="1" s="1"/>
  <c r="AH34" i="1" s="1"/>
  <c r="AF38" i="1"/>
  <c r="AG38" i="1" l="1"/>
  <c r="AH37" i="1"/>
  <c r="AH35" i="1"/>
  <c r="AH38" i="1" s="1"/>
  <c r="AI50" i="1"/>
  <c r="AJ48" i="1" s="1"/>
  <c r="AG31" i="1"/>
  <c r="AH31" i="1" s="1"/>
  <c r="AI45" i="1"/>
  <c r="AJ51" i="1" l="1"/>
  <c r="AJ49" i="1"/>
  <c r="AH36" i="1"/>
  <c r="AI34" i="1" s="1"/>
  <c r="AJ52" i="1" l="1"/>
  <c r="AI37" i="1"/>
  <c r="AI35" i="1"/>
  <c r="AJ50" i="1"/>
  <c r="AK48" i="1" s="1"/>
  <c r="AJ45" i="1"/>
  <c r="AK51" i="1" l="1"/>
  <c r="AK49" i="1"/>
  <c r="AK52" i="1" s="1"/>
  <c r="AI38" i="1"/>
  <c r="AI31" i="1"/>
  <c r="AI36" i="1"/>
  <c r="AJ34" i="1" s="1"/>
  <c r="AJ37" i="1" l="1"/>
  <c r="AJ35" i="1"/>
  <c r="AJ31" i="1"/>
  <c r="AK50" i="1"/>
  <c r="AL48" i="1" s="1"/>
  <c r="AK45" i="1"/>
  <c r="AJ38" i="1" l="1"/>
  <c r="AL51" i="1"/>
  <c r="AL49" i="1"/>
  <c r="AL52" i="1" s="1"/>
  <c r="AJ36" i="1"/>
  <c r="AK34" i="1" s="1"/>
  <c r="AK37" i="1" l="1"/>
  <c r="AK35" i="1"/>
  <c r="AL50" i="1"/>
  <c r="AM48" i="1" s="1"/>
  <c r="AL45" i="1"/>
  <c r="AM51" i="1" l="1"/>
  <c r="AM49" i="1"/>
  <c r="AK38" i="1"/>
  <c r="AK31" i="1"/>
  <c r="AK36" i="1"/>
  <c r="AL34" i="1" s="1"/>
  <c r="AM52" i="1" l="1"/>
  <c r="AL37" i="1"/>
  <c r="AL35" i="1"/>
  <c r="AL38" i="1" s="1"/>
  <c r="AM45" i="1"/>
  <c r="AM50" i="1"/>
  <c r="AN48" i="1" s="1"/>
  <c r="AL31" i="1" l="1"/>
  <c r="AN51" i="1"/>
  <c r="AN49" i="1"/>
  <c r="AN45" i="1" s="1"/>
  <c r="AL36" i="1"/>
  <c r="AM34" i="1" s="1"/>
  <c r="AN52" i="1" l="1"/>
  <c r="AM37" i="1"/>
  <c r="AM35" i="1"/>
  <c r="AN50" i="1"/>
  <c r="AO48" i="1" s="1"/>
  <c r="AO51" i="1" l="1"/>
  <c r="AO49" i="1"/>
  <c r="AM38" i="1"/>
  <c r="AM31" i="1"/>
  <c r="AM36" i="1"/>
  <c r="AN34" i="1" s="1"/>
  <c r="AN35" i="1" l="1"/>
  <c r="AN37" i="1"/>
  <c r="AN36" i="1"/>
  <c r="AO34" i="1" s="1"/>
  <c r="AO52" i="1"/>
  <c r="AO45" i="1"/>
  <c r="AO50" i="1"/>
  <c r="AP48" i="1" s="1"/>
  <c r="AP51" i="1" l="1"/>
  <c r="AP49" i="1"/>
  <c r="AP45" i="1" s="1"/>
  <c r="AO35" i="1"/>
  <c r="AO37" i="1"/>
  <c r="AN38" i="1"/>
  <c r="AN31" i="1"/>
  <c r="AP52" i="1" l="1"/>
  <c r="AO38" i="1"/>
  <c r="AO36" i="1"/>
  <c r="AP34" i="1" s="1"/>
  <c r="AP35" i="1"/>
  <c r="AP50" i="1"/>
  <c r="AQ48" i="1" s="1"/>
  <c r="AO31" i="1"/>
  <c r="AP37" i="1" l="1"/>
  <c r="AP38" i="1"/>
  <c r="AP31" i="1"/>
  <c r="AQ51" i="1"/>
  <c r="AQ49" i="1"/>
  <c r="AP36" i="1"/>
  <c r="AQ34" i="1" s="1"/>
  <c r="AQ37" i="1" l="1"/>
  <c r="AQ36" i="1"/>
  <c r="AR34" i="1" s="1"/>
  <c r="AQ35" i="1"/>
  <c r="AQ52" i="1"/>
  <c r="AQ45" i="1"/>
  <c r="AQ50" i="1"/>
  <c r="AR48" i="1" s="1"/>
  <c r="AR51" i="1" l="1"/>
  <c r="AR49" i="1"/>
  <c r="AR52" i="1" s="1"/>
  <c r="AR45" i="1"/>
  <c r="AQ38" i="1"/>
  <c r="AQ31" i="1"/>
  <c r="AR37" i="1"/>
  <c r="AR36" i="1"/>
  <c r="AS34" i="1" s="1"/>
  <c r="AR35" i="1"/>
  <c r="AS37" i="1" l="1"/>
  <c r="AS36" i="1"/>
  <c r="AT34" i="1" s="1"/>
  <c r="AS35" i="1"/>
  <c r="AS38" i="1" s="1"/>
  <c r="AR31" i="1"/>
  <c r="AS31" i="1" s="1"/>
  <c r="AR50" i="1"/>
  <c r="AS48" i="1" s="1"/>
  <c r="AR38" i="1"/>
  <c r="AT37" i="1" l="1"/>
  <c r="AT36" i="1"/>
  <c r="AU34" i="1" s="1"/>
  <c r="AT35" i="1"/>
  <c r="AT38" i="1" s="1"/>
  <c r="AS51" i="1"/>
  <c r="AS49" i="1"/>
  <c r="AS50" i="1" s="1"/>
  <c r="AT48" i="1" s="1"/>
  <c r="AT51" i="1" l="1"/>
  <c r="AT49" i="1"/>
  <c r="AT52" i="1" s="1"/>
  <c r="AS52" i="1"/>
  <c r="AS45" i="1"/>
  <c r="AT45" i="1" s="1"/>
  <c r="AU37" i="1"/>
  <c r="AU36" i="1"/>
  <c r="AV34" i="1" s="1"/>
  <c r="AU35" i="1"/>
  <c r="AU38" i="1" s="1"/>
  <c r="AT31" i="1"/>
  <c r="AV35" i="1" l="1"/>
  <c r="AV36" i="1"/>
  <c r="AW34" i="1" s="1"/>
  <c r="AV37" i="1"/>
  <c r="AT50" i="1"/>
  <c r="AU48" i="1" s="1"/>
  <c r="AU31" i="1"/>
  <c r="AV31" i="1" s="1"/>
  <c r="AU51" i="1" l="1"/>
  <c r="AU49" i="1"/>
  <c r="AW36" i="1"/>
  <c r="AW35" i="1"/>
  <c r="AW37" i="1"/>
  <c r="AX37" i="1" s="1"/>
  <c r="AV38" i="1"/>
  <c r="AU52" i="1" l="1"/>
  <c r="AU45" i="1"/>
  <c r="AW38" i="1"/>
  <c r="AX35" i="1"/>
  <c r="AU50" i="1"/>
  <c r="AV48" i="1" s="1"/>
  <c r="AW31" i="1"/>
  <c r="AV51" i="1" l="1"/>
  <c r="AV49" i="1"/>
  <c r="AV52" i="1" s="1"/>
  <c r="AV45" i="1"/>
  <c r="AV50" i="1" l="1"/>
  <c r="AW48" i="1" s="1"/>
  <c r="AW51" i="1" l="1"/>
  <c r="AX51" i="1" s="1"/>
  <c r="AW50" i="1"/>
  <c r="AW49" i="1"/>
  <c r="AX49" i="1" s="1"/>
  <c r="AW52" i="1" l="1"/>
  <c r="AW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Da Rin</author>
  </authors>
  <commentList>
    <comment ref="A40" authorId="0" shapeId="0" xr:uid="{444565EB-FC30-47ED-A799-15715AED88E5}">
      <text>
        <r>
          <rPr>
            <b/>
            <sz val="9"/>
            <color indexed="81"/>
            <rFont val="Tahoma"/>
            <family val="2"/>
          </rPr>
          <t xml:space="preserve">FEF says: </t>
        </r>
        <r>
          <rPr>
            <sz val="9"/>
            <color indexed="10"/>
            <rFont val="Tahoma"/>
            <family val="2"/>
          </rPr>
          <t xml:space="preserve"> Notice that Box 10.6 claims that delaying the drawdown only buys two months over the baseline case. Here we show it buys three months. This is due to starting burning cash already in month 1.</t>
        </r>
        <r>
          <rPr>
            <sz val="9"/>
            <color indexed="81"/>
            <rFont val="Tahoma"/>
            <family val="2"/>
          </rPr>
          <t xml:space="preserve">
</t>
        </r>
      </text>
    </comment>
    <comment ref="A54" authorId="0" shapeId="0" xr:uid="{40D8D89C-4EAA-4C76-9ECE-448B8A89F980}">
      <text>
        <r>
          <rPr>
            <b/>
            <sz val="9"/>
            <color indexed="81"/>
            <rFont val="Tahoma"/>
            <family val="2"/>
          </rPr>
          <t xml:space="preserve">FEF says: </t>
        </r>
        <r>
          <rPr>
            <sz val="9"/>
            <color indexed="10"/>
            <rFont val="Tahoma"/>
            <family val="2"/>
          </rPr>
          <t xml:space="preserve"> Notice that Box 10.6 claims that delaying the drawdown only buys five months over the baseline case. Here we show it buys tsix months. This is due to starting burning cash already in month 1.</t>
        </r>
        <r>
          <rPr>
            <sz val="9"/>
            <color indexed="81"/>
            <rFont val="Tahoma"/>
            <family val="2"/>
          </rPr>
          <t xml:space="preserve">
</t>
        </r>
      </text>
    </comment>
    <comment ref="A77" authorId="0" shapeId="0" xr:uid="{23066059-5AA5-403B-ACB3-E56A7B786850}">
      <text>
        <r>
          <rPr>
            <b/>
            <sz val="9"/>
            <color indexed="81"/>
            <rFont val="Tahoma"/>
            <family val="2"/>
          </rPr>
          <t xml:space="preserve">FEF says: </t>
        </r>
        <r>
          <rPr>
            <sz val="9"/>
            <color indexed="10"/>
            <rFont val="Tahoma"/>
            <family val="2"/>
          </rPr>
          <t xml:space="preserve"> For a simple but complete introducation to the Black Scholes formulae, see: https://corporatefinanceinstitute.com/resources/knowledge/trading-investing/black-scholes-merton-model/</t>
        </r>
      </text>
    </comment>
  </commentList>
</comments>
</file>

<file path=xl/sharedStrings.xml><?xml version="1.0" encoding="utf-8"?>
<sst xmlns="http://schemas.openxmlformats.org/spreadsheetml/2006/main" count="82" uniqueCount="57">
  <si>
    <t>Inputs</t>
  </si>
  <si>
    <t>Deal Terms</t>
  </si>
  <si>
    <t>Interest Rate</t>
  </si>
  <si>
    <t>Amortization term (months)</t>
  </si>
  <si>
    <t xml:space="preserve"> </t>
  </si>
  <si>
    <t>Amortinzation period (months)</t>
  </si>
  <si>
    <t>Warrant coverage ($)</t>
  </si>
  <si>
    <t>Price per share ($)</t>
  </si>
  <si>
    <t xml:space="preserve">Month </t>
  </si>
  <si>
    <t>Drawdown</t>
  </si>
  <si>
    <t>Risk-free Interest Rate</t>
  </si>
  <si>
    <t>Volatility</t>
  </si>
  <si>
    <t>d1</t>
  </si>
  <si>
    <t>d2</t>
  </si>
  <si>
    <t>Call Value ($)</t>
  </si>
  <si>
    <t>Warrants Value ($)</t>
  </si>
  <si>
    <t>© 2020 Marco Da Rin and Thomas Hellmann</t>
  </si>
  <si>
    <t>Fundamentals of Entrepreneurial Finance</t>
  </si>
  <si>
    <t>Capitalization Tables</t>
  </si>
  <si>
    <t>Chapter 10</t>
  </si>
  <si>
    <t>Current Available Cash ($)</t>
  </si>
  <si>
    <t>Monthly Burn Rate ($)</t>
  </si>
  <si>
    <t>Shares outstanding ($, before warrant issuance)</t>
  </si>
  <si>
    <t>Venture Debt Loan amount ($)</t>
  </si>
  <si>
    <t>Warrant Terms</t>
  </si>
  <si>
    <t>Drawdown starting month</t>
  </si>
  <si>
    <t>Tranche size ($)</t>
  </si>
  <si>
    <t>Warrant coverage</t>
  </si>
  <si>
    <t>Case 2: with delayed draw down</t>
  </si>
  <si>
    <t>Case 3: with a single final (baloon) repayment</t>
  </si>
  <si>
    <t>KorPho Cash flow calculations</t>
  </si>
  <si>
    <t>Cash available (wihtout venture debt), end of month</t>
  </si>
  <si>
    <t>Cash available (with venture debt), end of month</t>
  </si>
  <si>
    <t>Cumulative sum:</t>
  </si>
  <si>
    <t>Debt repayment</t>
  </si>
  <si>
    <t>Interest paid</t>
  </si>
  <si>
    <t>Debt balance (start of month)</t>
  </si>
  <si>
    <t>Debt Balance (end of month)</t>
  </si>
  <si>
    <t>Interest expense for the month</t>
  </si>
  <si>
    <t>Principal repayment for the month</t>
  </si>
  <si>
    <t>KorPho's Cash requirement</t>
  </si>
  <si>
    <t xml:space="preserve">Case 1: baseline </t>
  </si>
  <si>
    <t>Principal plus interest payment for the month</t>
  </si>
  <si>
    <t>Valuation of venture debt</t>
  </si>
  <si>
    <t>(this table replicates and extends the material in Box 10.6 of the book)</t>
  </si>
  <si>
    <t>Valuation of warrants</t>
  </si>
  <si>
    <t>Share Price ($)</t>
  </si>
  <si>
    <t>Strike Price ($)</t>
  </si>
  <si>
    <t>This is the price at which the warrant holder would buy the shares</t>
  </si>
  <si>
    <t>Preferred Series Shares granted</t>
  </si>
  <si>
    <t>Ownership share corresponding to the warrants</t>
  </si>
  <si>
    <t>This is the time horizon over which warrants can be exercised</t>
  </si>
  <si>
    <t>Expiration (years)</t>
  </si>
  <si>
    <t>KorPho's current share price</t>
  </si>
  <si>
    <t>Black Scholes formula: assumptions</t>
  </si>
  <si>
    <t>Black Scholes formula: calculations</t>
  </si>
  <si>
    <t>KorPho's stock price volatility over 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</si>
</sst>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8" x14ac:knownFonts="1">
    <font>
      <sz val="11"/>
      <color theme="1"/>
      <name val="Calibri"/>
      <family val="2"/>
      <scheme val="minor"/>
    </font>
    <font>
      <b/>
      <sz val="11"/>
      <color theme="1"/>
      <name val="Calibri"/>
      <family val="2"/>
      <scheme val="minor"/>
    </font>
    <font>
      <sz val="14"/>
      <color theme="8" tint="-0.499984740745262"/>
      <name val="Calibri"/>
      <family val="2"/>
      <scheme val="minor"/>
    </font>
    <font>
      <sz val="14"/>
      <color theme="1"/>
      <name val="Calibri"/>
      <family val="2"/>
      <scheme val="minor"/>
    </font>
    <font>
      <sz val="9"/>
      <color indexed="81"/>
      <name val="Tahoma"/>
      <family val="2"/>
    </font>
    <font>
      <b/>
      <sz val="9"/>
      <color indexed="81"/>
      <name val="Tahoma"/>
      <family val="2"/>
    </font>
    <font>
      <sz val="9"/>
      <color indexed="10"/>
      <name val="Tahoma"/>
      <family val="2"/>
    </font>
    <font>
      <b/>
      <sz val="14"/>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15">
    <xf numFmtId="0" fontId="0" fillId="0" borderId="0" xfId="0"/>
    <xf numFmtId="3" fontId="0" fillId="0" borderId="0" xfId="0" applyNumberFormat="1"/>
    <xf numFmtId="0" fontId="1" fillId="0" borderId="0" xfId="0" applyFont="1"/>
    <xf numFmtId="3" fontId="0" fillId="0" borderId="0" xfId="0" applyNumberFormat="1" applyAlignment="1">
      <alignment horizontal="center"/>
    </xf>
    <xf numFmtId="0" fontId="0" fillId="0" borderId="0" xfId="0" applyAlignment="1">
      <alignment horizontal="center"/>
    </xf>
    <xf numFmtId="165" fontId="0" fillId="0" borderId="0" xfId="0" applyNumberFormat="1"/>
    <xf numFmtId="2" fontId="0" fillId="0" borderId="0" xfId="0" applyNumberFormat="1"/>
    <xf numFmtId="0" fontId="2" fillId="0" borderId="0" xfId="0" applyFont="1"/>
    <xf numFmtId="0" fontId="3" fillId="0" borderId="0" xfId="0" applyFont="1"/>
    <xf numFmtId="3" fontId="0" fillId="2" borderId="0" xfId="0" applyNumberFormat="1" applyFill="1"/>
    <xf numFmtId="9" fontId="0" fillId="2" borderId="0" xfId="0" applyNumberFormat="1" applyFill="1"/>
    <xf numFmtId="0" fontId="0" fillId="2" borderId="0" xfId="0" applyFill="1"/>
    <xf numFmtId="0" fontId="1" fillId="3" borderId="0" xfId="0" applyFont="1" applyFill="1" applyAlignment="1">
      <alignment horizontal="center"/>
    </xf>
    <xf numFmtId="0" fontId="0" fillId="0" borderId="0" xfId="0" applyAlignment="1">
      <alignment horizontal="center"/>
    </xf>
    <xf numFmtId="0" fontId="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396240</xdr:colOff>
      <xdr:row>1</xdr:row>
      <xdr:rowOff>213360</xdr:rowOff>
    </xdr:to>
    <xdr:pic>
      <xdr:nvPicPr>
        <xdr:cNvPr id="2" name="Picture 1">
          <a:extLst>
            <a:ext uri="{FF2B5EF4-FFF2-40B4-BE49-F238E27FC236}">
              <a16:creationId xmlns:a16="http://schemas.microsoft.com/office/drawing/2014/main" id="{BE91F50B-DBD5-4E7D-A4E4-0960E26923C4}"/>
            </a:ext>
          </a:extLst>
        </xdr:cNvPr>
        <xdr:cNvPicPr>
          <a:picLocks noChangeAspect="1"/>
        </xdr:cNvPicPr>
      </xdr:nvPicPr>
      <xdr:blipFill>
        <a:blip xmlns:r="http://schemas.openxmlformats.org/officeDocument/2006/relationships" r:embed="rId1"/>
        <a:stretch>
          <a:fillRect/>
        </a:stretch>
      </xdr:blipFill>
      <xdr:spPr>
        <a:xfrm>
          <a:off x="0" y="0"/>
          <a:ext cx="396240" cy="396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Traghetto/libretto/chapter-10-Debt/background/BVP%20Venture%20Debt%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ebt Model"/>
      <sheetName val="Warrant Calculation"/>
    </sheetNames>
    <sheetDataSet>
      <sheetData sheetId="0">
        <row r="35">
          <cell r="F35">
            <v>0.01</v>
          </cell>
        </row>
        <row r="39">
          <cell r="F39">
            <v>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26DAF-6D25-43A0-A60E-EBA824128B59}">
  <dimension ref="A2:A7"/>
  <sheetViews>
    <sheetView workbookViewId="0">
      <selection activeCell="F11" sqref="F11"/>
    </sheetView>
  </sheetViews>
  <sheetFormatPr defaultRowHeight="14.4" x14ac:dyDescent="0.3"/>
  <sheetData>
    <row r="2" spans="1:1" ht="18.600000000000001" customHeight="1" x14ac:dyDescent="0.3"/>
    <row r="3" spans="1:1" s="8" customFormat="1" ht="18" x14ac:dyDescent="0.35">
      <c r="A3" s="7" t="s">
        <v>16</v>
      </c>
    </row>
    <row r="4" spans="1:1" s="8" customFormat="1" ht="18" x14ac:dyDescent="0.35">
      <c r="A4" s="7" t="s">
        <v>17</v>
      </c>
    </row>
    <row r="5" spans="1:1" s="8" customFormat="1" ht="18" x14ac:dyDescent="0.35">
      <c r="A5" s="7" t="s">
        <v>19</v>
      </c>
    </row>
    <row r="6" spans="1:1" s="8" customFormat="1" ht="18" x14ac:dyDescent="0.35">
      <c r="A6" s="7" t="s">
        <v>18</v>
      </c>
    </row>
    <row r="7" spans="1:1" ht="15" customHeight="1" x14ac:dyDescent="0.3"/>
  </sheetData>
  <pageMargins left="0.7" right="0.7" top="0.75" bottom="0.75" header="0.3" footer="0.3"/>
  <pageSetup paperSize="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5B2D-809A-430D-AC04-953150389645}">
  <dimension ref="A1:AY84"/>
  <sheetViews>
    <sheetView tabSelected="1" workbookViewId="0"/>
  </sheetViews>
  <sheetFormatPr defaultRowHeight="14.4" x14ac:dyDescent="0.3"/>
  <cols>
    <col min="1" max="1" width="45.109375" customWidth="1"/>
    <col min="2" max="2" width="9.88671875" bestFit="1" customWidth="1"/>
    <col min="3" max="4" width="8.88671875" bestFit="1" customWidth="1"/>
    <col min="7" max="7" width="9.5546875" bestFit="1" customWidth="1"/>
    <col min="50" max="50" width="15.21875" bestFit="1" customWidth="1"/>
  </cols>
  <sheetData>
    <row r="1" spans="1:12" ht="15" customHeight="1" x14ac:dyDescent="0.35">
      <c r="A1" s="14" t="s">
        <v>43</v>
      </c>
    </row>
    <row r="2" spans="1:12" ht="15" customHeight="1" x14ac:dyDescent="0.35">
      <c r="A2" s="14" t="s">
        <v>44</v>
      </c>
    </row>
    <row r="3" spans="1:12" ht="15" customHeight="1" x14ac:dyDescent="0.3"/>
    <row r="4" spans="1:12" x14ac:dyDescent="0.3">
      <c r="A4" s="2" t="s">
        <v>0</v>
      </c>
      <c r="G4" s="1"/>
      <c r="H4" s="1"/>
      <c r="I4" s="1"/>
      <c r="J4" s="1"/>
      <c r="K4" s="1"/>
    </row>
    <row r="5" spans="1:12" x14ac:dyDescent="0.3">
      <c r="A5" s="1" t="s">
        <v>22</v>
      </c>
      <c r="B5" s="9">
        <v>20000000</v>
      </c>
      <c r="G5" s="1"/>
      <c r="H5" s="1"/>
      <c r="I5" s="1"/>
      <c r="J5" s="1"/>
      <c r="K5" s="1"/>
    </row>
    <row r="6" spans="1:12" x14ac:dyDescent="0.3">
      <c r="A6" t="s">
        <v>20</v>
      </c>
      <c r="B6" s="9">
        <v>4000000</v>
      </c>
      <c r="G6" s="3"/>
      <c r="H6" s="3"/>
      <c r="I6" s="3"/>
      <c r="J6" s="3"/>
      <c r="K6" s="3"/>
      <c r="L6" s="4"/>
    </row>
    <row r="7" spans="1:12" x14ac:dyDescent="0.3">
      <c r="A7" t="s">
        <v>21</v>
      </c>
      <c r="B7" s="9">
        <v>300000</v>
      </c>
      <c r="G7" s="1"/>
      <c r="H7" s="1"/>
      <c r="I7" s="1"/>
      <c r="J7" s="1"/>
      <c r="K7" s="1"/>
    </row>
    <row r="8" spans="1:12" ht="15" customHeight="1" x14ac:dyDescent="0.3">
      <c r="H8" s="1"/>
      <c r="I8" s="1"/>
      <c r="J8" s="1"/>
      <c r="K8" s="1"/>
    </row>
    <row r="9" spans="1:12" ht="15" customHeight="1" x14ac:dyDescent="0.3">
      <c r="A9" s="2" t="s">
        <v>1</v>
      </c>
      <c r="H9" s="1"/>
      <c r="I9" s="1"/>
      <c r="J9" s="1"/>
      <c r="K9" s="1"/>
    </row>
    <row r="10" spans="1:12" x14ac:dyDescent="0.3">
      <c r="A10" t="s">
        <v>23</v>
      </c>
      <c r="B10" s="9">
        <v>4000000</v>
      </c>
      <c r="G10" s="1"/>
      <c r="H10" s="1"/>
      <c r="I10" s="1"/>
      <c r="J10" s="1"/>
      <c r="K10" s="1"/>
    </row>
    <row r="11" spans="1:12" x14ac:dyDescent="0.3">
      <c r="A11" t="s">
        <v>2</v>
      </c>
      <c r="B11" s="10">
        <v>0.1</v>
      </c>
      <c r="G11" s="1"/>
      <c r="H11" s="1"/>
      <c r="I11" s="1"/>
      <c r="J11" s="1"/>
      <c r="K11" s="1"/>
    </row>
    <row r="12" spans="1:12" x14ac:dyDescent="0.3">
      <c r="A12" t="s">
        <v>3</v>
      </c>
      <c r="B12" s="11">
        <v>36</v>
      </c>
      <c r="G12" s="1"/>
      <c r="H12" s="1"/>
      <c r="I12" s="1"/>
      <c r="J12" s="1"/>
      <c r="K12" s="1"/>
    </row>
    <row r="13" spans="1:12" x14ac:dyDescent="0.3">
      <c r="A13" t="s">
        <v>26</v>
      </c>
      <c r="B13" s="9">
        <f>B10</f>
        <v>4000000</v>
      </c>
      <c r="G13" s="1"/>
      <c r="H13" s="1"/>
      <c r="I13" s="1"/>
      <c r="J13" s="1"/>
      <c r="K13" s="1"/>
    </row>
    <row r="14" spans="1:12" x14ac:dyDescent="0.3">
      <c r="A14" t="s">
        <v>25</v>
      </c>
      <c r="B14" s="11">
        <v>6</v>
      </c>
      <c r="D14" t="s">
        <v>4</v>
      </c>
      <c r="G14" s="1"/>
      <c r="H14" s="1"/>
      <c r="I14" s="1"/>
      <c r="J14" s="1"/>
      <c r="K14" s="1"/>
    </row>
    <row r="15" spans="1:12" x14ac:dyDescent="0.3">
      <c r="A15" t="s">
        <v>5</v>
      </c>
      <c r="B15" s="11">
        <v>36</v>
      </c>
      <c r="G15" s="1"/>
      <c r="H15" s="1"/>
      <c r="I15" s="1"/>
      <c r="J15" s="1"/>
      <c r="K15" s="1"/>
    </row>
    <row r="16" spans="1:12" x14ac:dyDescent="0.3">
      <c r="G16" s="1"/>
      <c r="H16" s="1"/>
      <c r="I16" s="1"/>
      <c r="J16" s="1"/>
      <c r="K16" s="1"/>
    </row>
    <row r="17" spans="1:50" x14ac:dyDescent="0.3">
      <c r="A17" s="2" t="s">
        <v>24</v>
      </c>
      <c r="G17" s="1"/>
      <c r="H17" s="1"/>
      <c r="I17" s="1"/>
      <c r="J17" s="1"/>
      <c r="K17" s="1"/>
    </row>
    <row r="18" spans="1:50" x14ac:dyDescent="0.3">
      <c r="A18" t="s">
        <v>27</v>
      </c>
      <c r="B18" s="10">
        <v>0.1</v>
      </c>
    </row>
    <row r="19" spans="1:50" x14ac:dyDescent="0.3">
      <c r="A19" t="s">
        <v>6</v>
      </c>
      <c r="B19" s="9">
        <v>400000</v>
      </c>
    </row>
    <row r="20" spans="1:50" x14ac:dyDescent="0.3">
      <c r="A20" t="s">
        <v>7</v>
      </c>
      <c r="B20" s="11">
        <v>2</v>
      </c>
    </row>
    <row r="21" spans="1:50" x14ac:dyDescent="0.3">
      <c r="A21" t="s">
        <v>49</v>
      </c>
      <c r="B21" s="9">
        <f>B19/B20</f>
        <v>200000</v>
      </c>
    </row>
    <row r="22" spans="1:50" x14ac:dyDescent="0.3">
      <c r="A22" t="s">
        <v>50</v>
      </c>
      <c r="B22" s="10">
        <f>B21/B5</f>
        <v>0.01</v>
      </c>
    </row>
    <row r="24" spans="1:50" x14ac:dyDescent="0.3">
      <c r="A24" s="12" t="s">
        <v>30</v>
      </c>
      <c r="B24" s="13"/>
    </row>
    <row r="25" spans="1:50" x14ac:dyDescent="0.3">
      <c r="A25" s="2"/>
    </row>
    <row r="26" spans="1:50" x14ac:dyDescent="0.3">
      <c r="A26" s="2" t="s">
        <v>41</v>
      </c>
    </row>
    <row r="27" spans="1:50" x14ac:dyDescent="0.3">
      <c r="A27" t="s">
        <v>8</v>
      </c>
      <c r="B27">
        <v>1</v>
      </c>
      <c r="C27">
        <v>2</v>
      </c>
      <c r="D27">
        <v>3</v>
      </c>
      <c r="E27">
        <v>4</v>
      </c>
      <c r="F27">
        <v>5</v>
      </c>
      <c r="G27">
        <v>6</v>
      </c>
      <c r="H27">
        <v>7</v>
      </c>
      <c r="I27">
        <v>8</v>
      </c>
      <c r="J27">
        <v>9</v>
      </c>
      <c r="K27">
        <v>10</v>
      </c>
      <c r="L27">
        <v>11</v>
      </c>
      <c r="M27">
        <v>12</v>
      </c>
      <c r="N27">
        <v>13</v>
      </c>
      <c r="O27">
        <v>14</v>
      </c>
      <c r="P27">
        <v>15</v>
      </c>
      <c r="Q27">
        <v>16</v>
      </c>
      <c r="R27">
        <v>17</v>
      </c>
      <c r="S27">
        <v>18</v>
      </c>
      <c r="T27">
        <v>19</v>
      </c>
      <c r="U27">
        <v>20</v>
      </c>
      <c r="V27">
        <v>21</v>
      </c>
      <c r="W27">
        <v>22</v>
      </c>
      <c r="X27">
        <v>23</v>
      </c>
      <c r="Y27">
        <v>24</v>
      </c>
      <c r="Z27">
        <v>25</v>
      </c>
      <c r="AA27">
        <v>26</v>
      </c>
      <c r="AB27">
        <v>27</v>
      </c>
      <c r="AC27">
        <v>28</v>
      </c>
      <c r="AD27">
        <v>29</v>
      </c>
      <c r="AE27">
        <v>30</v>
      </c>
      <c r="AF27">
        <v>31</v>
      </c>
      <c r="AG27">
        <v>32</v>
      </c>
      <c r="AH27">
        <v>33</v>
      </c>
      <c r="AI27">
        <v>34</v>
      </c>
      <c r="AJ27">
        <v>35</v>
      </c>
      <c r="AK27">
        <v>36</v>
      </c>
      <c r="AL27">
        <v>37</v>
      </c>
      <c r="AM27">
        <v>38</v>
      </c>
      <c r="AN27">
        <v>39</v>
      </c>
      <c r="AO27">
        <v>40</v>
      </c>
      <c r="AP27">
        <v>41</v>
      </c>
      <c r="AQ27">
        <v>42</v>
      </c>
      <c r="AR27">
        <v>43</v>
      </c>
      <c r="AS27">
        <v>44</v>
      </c>
      <c r="AT27">
        <v>45</v>
      </c>
      <c r="AU27">
        <v>46</v>
      </c>
      <c r="AV27">
        <v>47</v>
      </c>
      <c r="AW27">
        <v>48</v>
      </c>
      <c r="AX27" s="2" t="s">
        <v>33</v>
      </c>
    </row>
    <row r="28" spans="1:50" x14ac:dyDescent="0.3">
      <c r="A28" t="s">
        <v>40</v>
      </c>
      <c r="B28" s="1">
        <f>$B$7</f>
        <v>300000</v>
      </c>
      <c r="C28" s="1">
        <f t="shared" ref="C28:AW28" si="0">$B$7</f>
        <v>300000</v>
      </c>
      <c r="D28" s="1">
        <f t="shared" si="0"/>
        <v>300000</v>
      </c>
      <c r="E28" s="1">
        <f t="shared" si="0"/>
        <v>300000</v>
      </c>
      <c r="F28" s="1">
        <f t="shared" si="0"/>
        <v>300000</v>
      </c>
      <c r="G28" s="1">
        <f t="shared" si="0"/>
        <v>300000</v>
      </c>
      <c r="H28" s="1">
        <f t="shared" si="0"/>
        <v>300000</v>
      </c>
      <c r="I28" s="1">
        <f t="shared" si="0"/>
        <v>300000</v>
      </c>
      <c r="J28" s="1">
        <f t="shared" si="0"/>
        <v>300000</v>
      </c>
      <c r="K28" s="1">
        <f t="shared" si="0"/>
        <v>300000</v>
      </c>
      <c r="L28" s="1">
        <f t="shared" si="0"/>
        <v>300000</v>
      </c>
      <c r="M28" s="1">
        <f t="shared" si="0"/>
        <v>300000</v>
      </c>
      <c r="N28" s="1">
        <f t="shared" si="0"/>
        <v>300000</v>
      </c>
      <c r="O28" s="1">
        <f t="shared" si="0"/>
        <v>300000</v>
      </c>
      <c r="P28" s="1">
        <f t="shared" si="0"/>
        <v>300000</v>
      </c>
      <c r="Q28" s="1">
        <f t="shared" si="0"/>
        <v>300000</v>
      </c>
      <c r="R28" s="1">
        <f t="shared" si="0"/>
        <v>300000</v>
      </c>
      <c r="S28" s="1">
        <f t="shared" si="0"/>
        <v>300000</v>
      </c>
      <c r="T28" s="1">
        <f t="shared" si="0"/>
        <v>300000</v>
      </c>
      <c r="U28" s="1">
        <f t="shared" si="0"/>
        <v>300000</v>
      </c>
      <c r="V28" s="1">
        <f t="shared" si="0"/>
        <v>300000</v>
      </c>
      <c r="W28" s="1">
        <f t="shared" si="0"/>
        <v>300000</v>
      </c>
      <c r="X28" s="1">
        <f t="shared" si="0"/>
        <v>300000</v>
      </c>
      <c r="Y28" s="1">
        <f t="shared" si="0"/>
        <v>300000</v>
      </c>
      <c r="Z28" s="1">
        <f t="shared" si="0"/>
        <v>300000</v>
      </c>
      <c r="AA28" s="1">
        <f t="shared" si="0"/>
        <v>300000</v>
      </c>
      <c r="AB28" s="1">
        <f t="shared" si="0"/>
        <v>300000</v>
      </c>
      <c r="AC28" s="1">
        <f t="shared" si="0"/>
        <v>300000</v>
      </c>
      <c r="AD28" s="1">
        <f t="shared" si="0"/>
        <v>300000</v>
      </c>
      <c r="AE28" s="1">
        <f t="shared" si="0"/>
        <v>300000</v>
      </c>
      <c r="AF28" s="1">
        <f t="shared" si="0"/>
        <v>300000</v>
      </c>
      <c r="AG28" s="1">
        <f t="shared" si="0"/>
        <v>300000</v>
      </c>
      <c r="AH28" s="1">
        <f t="shared" si="0"/>
        <v>300000</v>
      </c>
      <c r="AI28" s="1">
        <f t="shared" si="0"/>
        <v>300000</v>
      </c>
      <c r="AJ28" s="1">
        <f t="shared" si="0"/>
        <v>300000</v>
      </c>
      <c r="AK28" s="1">
        <f t="shared" si="0"/>
        <v>300000</v>
      </c>
      <c r="AL28" s="1">
        <f t="shared" si="0"/>
        <v>300000</v>
      </c>
      <c r="AM28" s="1">
        <f t="shared" si="0"/>
        <v>300000</v>
      </c>
      <c r="AN28" s="1">
        <f t="shared" si="0"/>
        <v>300000</v>
      </c>
      <c r="AO28" s="1">
        <f t="shared" si="0"/>
        <v>300000</v>
      </c>
      <c r="AP28" s="1">
        <f t="shared" si="0"/>
        <v>300000</v>
      </c>
      <c r="AQ28" s="1">
        <f t="shared" si="0"/>
        <v>300000</v>
      </c>
      <c r="AR28" s="1">
        <f t="shared" si="0"/>
        <v>300000</v>
      </c>
      <c r="AS28" s="1">
        <f t="shared" si="0"/>
        <v>300000</v>
      </c>
      <c r="AT28" s="1">
        <f t="shared" si="0"/>
        <v>300000</v>
      </c>
      <c r="AU28" s="1">
        <f t="shared" si="0"/>
        <v>300000</v>
      </c>
      <c r="AV28" s="1">
        <f t="shared" si="0"/>
        <v>300000</v>
      </c>
      <c r="AW28" s="1">
        <f t="shared" si="0"/>
        <v>300000</v>
      </c>
      <c r="AX28" s="1"/>
    </row>
    <row r="30" spans="1:50" x14ac:dyDescent="0.3">
      <c r="A30" t="s">
        <v>31</v>
      </c>
      <c r="B30" s="1">
        <f>B6-B7</f>
        <v>3700000</v>
      </c>
      <c r="C30" s="1">
        <f t="shared" ref="C30:AW30" si="1">IF(B30-C28&gt;=0, ROUND(B30-C28,0), 0)</f>
        <v>3400000</v>
      </c>
      <c r="D30" s="1">
        <f t="shared" si="1"/>
        <v>3100000</v>
      </c>
      <c r="E30" s="1">
        <f t="shared" si="1"/>
        <v>2800000</v>
      </c>
      <c r="F30" s="1">
        <f t="shared" si="1"/>
        <v>2500000</v>
      </c>
      <c r="G30" s="1">
        <f t="shared" si="1"/>
        <v>2200000</v>
      </c>
      <c r="H30" s="1">
        <f t="shared" si="1"/>
        <v>1900000</v>
      </c>
      <c r="I30" s="1">
        <f t="shared" si="1"/>
        <v>1600000</v>
      </c>
      <c r="J30" s="1">
        <f t="shared" si="1"/>
        <v>1300000</v>
      </c>
      <c r="K30" s="1">
        <f t="shared" si="1"/>
        <v>1000000</v>
      </c>
      <c r="L30" s="1">
        <f t="shared" si="1"/>
        <v>700000</v>
      </c>
      <c r="M30" s="1">
        <f t="shared" si="1"/>
        <v>400000</v>
      </c>
      <c r="N30" s="1">
        <f t="shared" si="1"/>
        <v>100000</v>
      </c>
      <c r="O30" s="1">
        <f t="shared" si="1"/>
        <v>0</v>
      </c>
      <c r="P30" s="1">
        <f t="shared" si="1"/>
        <v>0</v>
      </c>
      <c r="Q30" s="1">
        <f t="shared" si="1"/>
        <v>0</v>
      </c>
      <c r="R30" s="1">
        <f t="shared" si="1"/>
        <v>0</v>
      </c>
      <c r="S30" s="1">
        <f t="shared" si="1"/>
        <v>0</v>
      </c>
      <c r="T30" s="1">
        <f t="shared" si="1"/>
        <v>0</v>
      </c>
      <c r="U30" s="1">
        <f t="shared" si="1"/>
        <v>0</v>
      </c>
      <c r="V30" s="1">
        <f t="shared" si="1"/>
        <v>0</v>
      </c>
      <c r="W30" s="1">
        <f t="shared" si="1"/>
        <v>0</v>
      </c>
      <c r="X30" s="1">
        <f t="shared" si="1"/>
        <v>0</v>
      </c>
      <c r="Y30" s="1">
        <f t="shared" si="1"/>
        <v>0</v>
      </c>
      <c r="Z30" s="1">
        <f t="shared" si="1"/>
        <v>0</v>
      </c>
      <c r="AA30" s="1">
        <f t="shared" si="1"/>
        <v>0</v>
      </c>
      <c r="AB30" s="1">
        <f t="shared" si="1"/>
        <v>0</v>
      </c>
      <c r="AC30" s="1">
        <f t="shared" si="1"/>
        <v>0</v>
      </c>
      <c r="AD30" s="1">
        <f t="shared" si="1"/>
        <v>0</v>
      </c>
      <c r="AE30" s="1">
        <f t="shared" si="1"/>
        <v>0</v>
      </c>
      <c r="AF30" s="1">
        <f t="shared" si="1"/>
        <v>0</v>
      </c>
      <c r="AG30" s="1">
        <f t="shared" si="1"/>
        <v>0</v>
      </c>
      <c r="AH30" s="1">
        <f t="shared" si="1"/>
        <v>0</v>
      </c>
      <c r="AI30" s="1">
        <f t="shared" si="1"/>
        <v>0</v>
      </c>
      <c r="AJ30" s="1">
        <f t="shared" si="1"/>
        <v>0</v>
      </c>
      <c r="AK30" s="1">
        <f t="shared" si="1"/>
        <v>0</v>
      </c>
      <c r="AL30" s="1">
        <f t="shared" si="1"/>
        <v>0</v>
      </c>
      <c r="AM30" s="1">
        <f t="shared" si="1"/>
        <v>0</v>
      </c>
      <c r="AN30" s="1">
        <f t="shared" si="1"/>
        <v>0</v>
      </c>
      <c r="AO30" s="1">
        <f t="shared" si="1"/>
        <v>0</v>
      </c>
      <c r="AP30" s="1">
        <f t="shared" si="1"/>
        <v>0</v>
      </c>
      <c r="AQ30" s="1">
        <f t="shared" si="1"/>
        <v>0</v>
      </c>
      <c r="AR30" s="1">
        <f t="shared" si="1"/>
        <v>0</v>
      </c>
      <c r="AS30" s="1">
        <f t="shared" si="1"/>
        <v>0</v>
      </c>
      <c r="AT30" s="1">
        <f t="shared" si="1"/>
        <v>0</v>
      </c>
      <c r="AU30" s="1">
        <f t="shared" si="1"/>
        <v>0</v>
      </c>
      <c r="AV30" s="1">
        <f t="shared" si="1"/>
        <v>0</v>
      </c>
      <c r="AW30" s="1">
        <f t="shared" si="1"/>
        <v>0</v>
      </c>
    </row>
    <row r="31" spans="1:50" x14ac:dyDescent="0.3">
      <c r="A31" t="s">
        <v>32</v>
      </c>
      <c r="B31" s="1">
        <f>B30</f>
        <v>3700000</v>
      </c>
      <c r="C31" s="1">
        <f t="shared" ref="C31:AW31" si="2">IF(B31-C28+C33+C35+C37&gt;1,ROUND(B31-C28+C33+C35+C37,0),0)</f>
        <v>3400000</v>
      </c>
      <c r="D31" s="1">
        <f t="shared" si="2"/>
        <v>3100000</v>
      </c>
      <c r="E31" s="1">
        <f t="shared" si="2"/>
        <v>2800000</v>
      </c>
      <c r="F31" s="1">
        <f t="shared" si="2"/>
        <v>2500000</v>
      </c>
      <c r="G31" s="1">
        <f t="shared" si="2"/>
        <v>6055556</v>
      </c>
      <c r="H31" s="1">
        <f t="shared" si="2"/>
        <v>5612037</v>
      </c>
      <c r="I31" s="1">
        <f t="shared" si="2"/>
        <v>5169444</v>
      </c>
      <c r="J31" s="1">
        <f t="shared" si="2"/>
        <v>4727777</v>
      </c>
      <c r="K31" s="1">
        <f t="shared" si="2"/>
        <v>4287036</v>
      </c>
      <c r="L31" s="1">
        <f t="shared" si="2"/>
        <v>3847221</v>
      </c>
      <c r="M31" s="1">
        <f t="shared" si="2"/>
        <v>3408332</v>
      </c>
      <c r="N31" s="1">
        <f t="shared" si="2"/>
        <v>2970369</v>
      </c>
      <c r="O31" s="1">
        <f t="shared" si="2"/>
        <v>2533332</v>
      </c>
      <c r="P31" s="1">
        <f t="shared" si="2"/>
        <v>2097221</v>
      </c>
      <c r="Q31" s="1">
        <f t="shared" si="2"/>
        <v>1662036</v>
      </c>
      <c r="R31" s="1">
        <f t="shared" si="2"/>
        <v>1227777</v>
      </c>
      <c r="S31" s="1">
        <f t="shared" si="2"/>
        <v>794444</v>
      </c>
      <c r="T31" s="1">
        <f t="shared" si="2"/>
        <v>362037</v>
      </c>
      <c r="U31" s="1">
        <f t="shared" si="2"/>
        <v>0</v>
      </c>
      <c r="V31" s="1">
        <f t="shared" si="2"/>
        <v>0</v>
      </c>
      <c r="W31" s="1">
        <f t="shared" si="2"/>
        <v>0</v>
      </c>
      <c r="X31" s="1">
        <f t="shared" si="2"/>
        <v>0</v>
      </c>
      <c r="Y31" s="1">
        <f t="shared" si="2"/>
        <v>0</v>
      </c>
      <c r="Z31" s="1">
        <f t="shared" si="2"/>
        <v>0</v>
      </c>
      <c r="AA31" s="1">
        <f t="shared" si="2"/>
        <v>0</v>
      </c>
      <c r="AB31" s="1">
        <f t="shared" si="2"/>
        <v>0</v>
      </c>
      <c r="AC31" s="1">
        <f t="shared" si="2"/>
        <v>0</v>
      </c>
      <c r="AD31" s="1">
        <f t="shared" si="2"/>
        <v>0</v>
      </c>
      <c r="AE31" s="1">
        <f t="shared" si="2"/>
        <v>0</v>
      </c>
      <c r="AF31" s="1">
        <f t="shared" si="2"/>
        <v>0</v>
      </c>
      <c r="AG31" s="1">
        <f t="shared" si="2"/>
        <v>0</v>
      </c>
      <c r="AH31" s="1">
        <f t="shared" si="2"/>
        <v>0</v>
      </c>
      <c r="AI31" s="1">
        <f t="shared" si="2"/>
        <v>0</v>
      </c>
      <c r="AJ31" s="1">
        <f t="shared" si="2"/>
        <v>0</v>
      </c>
      <c r="AK31" s="1">
        <f t="shared" si="2"/>
        <v>0</v>
      </c>
      <c r="AL31" s="1">
        <f t="shared" si="2"/>
        <v>0</v>
      </c>
      <c r="AM31" s="1">
        <f t="shared" si="2"/>
        <v>0</v>
      </c>
      <c r="AN31" s="1">
        <f t="shared" si="2"/>
        <v>0</v>
      </c>
      <c r="AO31" s="1">
        <f t="shared" si="2"/>
        <v>0</v>
      </c>
      <c r="AP31" s="1">
        <f t="shared" si="2"/>
        <v>0</v>
      </c>
      <c r="AQ31" s="1">
        <f t="shared" si="2"/>
        <v>0</v>
      </c>
      <c r="AR31" s="1">
        <f t="shared" si="2"/>
        <v>0</v>
      </c>
      <c r="AS31" s="1">
        <f t="shared" si="2"/>
        <v>0</v>
      </c>
      <c r="AT31" s="1">
        <f t="shared" si="2"/>
        <v>0</v>
      </c>
      <c r="AU31" s="1">
        <f t="shared" si="2"/>
        <v>0</v>
      </c>
      <c r="AV31" s="1">
        <f t="shared" si="2"/>
        <v>0</v>
      </c>
      <c r="AW31" s="1">
        <f t="shared" si="2"/>
        <v>0</v>
      </c>
    </row>
    <row r="33" spans="1:51" x14ac:dyDescent="0.3">
      <c r="A33" t="s">
        <v>9</v>
      </c>
      <c r="B33" s="1">
        <v>0</v>
      </c>
      <c r="C33" s="1">
        <v>0</v>
      </c>
      <c r="D33" s="1">
        <v>0</v>
      </c>
      <c r="E33" s="1">
        <v>0</v>
      </c>
      <c r="F33" s="1">
        <v>0</v>
      </c>
      <c r="G33" s="1">
        <f>B10</f>
        <v>4000000</v>
      </c>
      <c r="H33" s="1">
        <v>0</v>
      </c>
      <c r="I33" s="1">
        <f>H33</f>
        <v>0</v>
      </c>
      <c r="J33" s="1">
        <f t="shared" ref="J33:AW33" si="3">I33</f>
        <v>0</v>
      </c>
      <c r="K33" s="1">
        <f t="shared" si="3"/>
        <v>0</v>
      </c>
      <c r="L33" s="1">
        <f t="shared" si="3"/>
        <v>0</v>
      </c>
      <c r="M33" s="1">
        <f t="shared" si="3"/>
        <v>0</v>
      </c>
      <c r="N33" s="1">
        <f t="shared" si="3"/>
        <v>0</v>
      </c>
      <c r="O33" s="1">
        <f t="shared" si="3"/>
        <v>0</v>
      </c>
      <c r="P33" s="1">
        <f t="shared" si="3"/>
        <v>0</v>
      </c>
      <c r="Q33" s="1">
        <f t="shared" si="3"/>
        <v>0</v>
      </c>
      <c r="R33" s="1">
        <f t="shared" si="3"/>
        <v>0</v>
      </c>
      <c r="S33" s="1">
        <f t="shared" si="3"/>
        <v>0</v>
      </c>
      <c r="T33" s="1">
        <f t="shared" si="3"/>
        <v>0</v>
      </c>
      <c r="U33" s="1">
        <f t="shared" si="3"/>
        <v>0</v>
      </c>
      <c r="V33" s="1">
        <f t="shared" si="3"/>
        <v>0</v>
      </c>
      <c r="W33" s="1">
        <f t="shared" si="3"/>
        <v>0</v>
      </c>
      <c r="X33" s="1">
        <f t="shared" si="3"/>
        <v>0</v>
      </c>
      <c r="Y33" s="1">
        <f t="shared" si="3"/>
        <v>0</v>
      </c>
      <c r="Z33" s="1">
        <f t="shared" si="3"/>
        <v>0</v>
      </c>
      <c r="AA33" s="1">
        <f t="shared" si="3"/>
        <v>0</v>
      </c>
      <c r="AB33" s="1">
        <f t="shared" si="3"/>
        <v>0</v>
      </c>
      <c r="AC33" s="1">
        <f t="shared" si="3"/>
        <v>0</v>
      </c>
      <c r="AD33" s="1">
        <f t="shared" si="3"/>
        <v>0</v>
      </c>
      <c r="AE33" s="1">
        <f t="shared" si="3"/>
        <v>0</v>
      </c>
      <c r="AF33" s="1">
        <f t="shared" si="3"/>
        <v>0</v>
      </c>
      <c r="AG33" s="1">
        <f t="shared" si="3"/>
        <v>0</v>
      </c>
      <c r="AH33" s="1">
        <f t="shared" si="3"/>
        <v>0</v>
      </c>
      <c r="AI33" s="1">
        <f t="shared" si="3"/>
        <v>0</v>
      </c>
      <c r="AJ33" s="1">
        <f t="shared" si="3"/>
        <v>0</v>
      </c>
      <c r="AK33" s="1">
        <f t="shared" si="3"/>
        <v>0</v>
      </c>
      <c r="AL33" s="1">
        <f t="shared" si="3"/>
        <v>0</v>
      </c>
      <c r="AM33" s="1">
        <f t="shared" si="3"/>
        <v>0</v>
      </c>
      <c r="AN33" s="1">
        <f t="shared" si="3"/>
        <v>0</v>
      </c>
      <c r="AO33" s="1">
        <f t="shared" si="3"/>
        <v>0</v>
      </c>
      <c r="AP33" s="1">
        <f t="shared" si="3"/>
        <v>0</v>
      </c>
      <c r="AQ33" s="1">
        <f t="shared" si="3"/>
        <v>0</v>
      </c>
      <c r="AR33" s="1">
        <f t="shared" si="3"/>
        <v>0</v>
      </c>
      <c r="AS33" s="1">
        <f t="shared" si="3"/>
        <v>0</v>
      </c>
      <c r="AT33" s="1">
        <f t="shared" si="3"/>
        <v>0</v>
      </c>
      <c r="AU33" s="1">
        <f t="shared" si="3"/>
        <v>0</v>
      </c>
      <c r="AV33" s="1">
        <f t="shared" si="3"/>
        <v>0</v>
      </c>
      <c r="AW33" s="1">
        <f t="shared" si="3"/>
        <v>0</v>
      </c>
    </row>
    <row r="34" spans="1:51" x14ac:dyDescent="0.3">
      <c r="A34" t="s">
        <v>36</v>
      </c>
      <c r="B34" s="1">
        <f>B33</f>
        <v>0</v>
      </c>
      <c r="C34" s="1">
        <f t="shared" ref="C34:AW34" si="4">B36+C33</f>
        <v>0</v>
      </c>
      <c r="D34" s="1">
        <f t="shared" si="4"/>
        <v>0</v>
      </c>
      <c r="E34" s="1">
        <f t="shared" si="4"/>
        <v>0</v>
      </c>
      <c r="F34" s="1">
        <f t="shared" si="4"/>
        <v>0</v>
      </c>
      <c r="G34" s="1">
        <f t="shared" si="4"/>
        <v>4000000</v>
      </c>
      <c r="H34" s="1">
        <f t="shared" si="4"/>
        <v>3888888.888888889</v>
      </c>
      <c r="I34" s="1">
        <f t="shared" si="4"/>
        <v>3777777.777777778</v>
      </c>
      <c r="J34" s="1">
        <f t="shared" si="4"/>
        <v>3666666.666666667</v>
      </c>
      <c r="K34" s="1">
        <f t="shared" si="4"/>
        <v>3555555.555555556</v>
      </c>
      <c r="L34" s="1">
        <f t="shared" si="4"/>
        <v>3444444.444444445</v>
      </c>
      <c r="M34" s="1">
        <f t="shared" si="4"/>
        <v>3333333.333333334</v>
      </c>
      <c r="N34" s="1">
        <f t="shared" si="4"/>
        <v>3222222.2222222229</v>
      </c>
      <c r="O34" s="1">
        <f t="shared" si="4"/>
        <v>3111111.1111111119</v>
      </c>
      <c r="P34" s="1">
        <f t="shared" si="4"/>
        <v>3000000.0000000009</v>
      </c>
      <c r="Q34" s="1">
        <f t="shared" si="4"/>
        <v>2888888.8888888899</v>
      </c>
      <c r="R34" s="1">
        <f t="shared" si="4"/>
        <v>2777777.7777777789</v>
      </c>
      <c r="S34" s="1">
        <f t="shared" si="4"/>
        <v>2666666.6666666679</v>
      </c>
      <c r="T34" s="1">
        <f t="shared" si="4"/>
        <v>2555555.5555555569</v>
      </c>
      <c r="U34" s="1">
        <f t="shared" si="4"/>
        <v>2444444.4444444459</v>
      </c>
      <c r="V34" s="1">
        <f t="shared" si="4"/>
        <v>2333333.3333333349</v>
      </c>
      <c r="W34" s="1">
        <f t="shared" si="4"/>
        <v>2222222.2222222239</v>
      </c>
      <c r="X34" s="1">
        <f t="shared" si="4"/>
        <v>2111111.1111111129</v>
      </c>
      <c r="Y34" s="1">
        <f t="shared" si="4"/>
        <v>2000000.0000000019</v>
      </c>
      <c r="Z34" s="1">
        <f t="shared" si="4"/>
        <v>1888888.8888888909</v>
      </c>
      <c r="AA34" s="1">
        <f t="shared" si="4"/>
        <v>1777777.7777777798</v>
      </c>
      <c r="AB34" s="1">
        <f t="shared" si="4"/>
        <v>1666666.6666666688</v>
      </c>
      <c r="AC34" s="1">
        <f t="shared" si="4"/>
        <v>1555555.5555555578</v>
      </c>
      <c r="AD34" s="1">
        <f t="shared" si="4"/>
        <v>1444444.4444444468</v>
      </c>
      <c r="AE34" s="1">
        <f t="shared" si="4"/>
        <v>1333333.3333333358</v>
      </c>
      <c r="AF34" s="1">
        <f t="shared" si="4"/>
        <v>1222222.2222222248</v>
      </c>
      <c r="AG34" s="1">
        <f t="shared" si="4"/>
        <v>1111111.1111111138</v>
      </c>
      <c r="AH34" s="1">
        <f t="shared" si="4"/>
        <v>1000000.0000000027</v>
      </c>
      <c r="AI34" s="1">
        <f t="shared" si="4"/>
        <v>888888.88888889155</v>
      </c>
      <c r="AJ34" s="1">
        <f t="shared" si="4"/>
        <v>777777.77777778043</v>
      </c>
      <c r="AK34" s="1">
        <f t="shared" si="4"/>
        <v>666666.66666666931</v>
      </c>
      <c r="AL34" s="1">
        <f t="shared" si="4"/>
        <v>555555.55555555818</v>
      </c>
      <c r="AM34" s="1">
        <f t="shared" si="4"/>
        <v>444444.44444444706</v>
      </c>
      <c r="AN34" s="1">
        <f t="shared" si="4"/>
        <v>333333.33333333593</v>
      </c>
      <c r="AO34" s="1">
        <f t="shared" si="4"/>
        <v>222222.22222222481</v>
      </c>
      <c r="AP34" s="1">
        <f t="shared" si="4"/>
        <v>111111.1111111137</v>
      </c>
      <c r="AQ34" s="1">
        <f t="shared" si="4"/>
        <v>2.5902409106492996E-9</v>
      </c>
      <c r="AR34" s="1">
        <f t="shared" si="4"/>
        <v>0</v>
      </c>
      <c r="AS34" s="1">
        <f t="shared" si="4"/>
        <v>0</v>
      </c>
      <c r="AT34" s="1">
        <f t="shared" si="4"/>
        <v>0</v>
      </c>
      <c r="AU34" s="1">
        <f t="shared" si="4"/>
        <v>0</v>
      </c>
      <c r="AV34" s="1">
        <f t="shared" si="4"/>
        <v>0</v>
      </c>
      <c r="AW34" s="1">
        <f t="shared" si="4"/>
        <v>0</v>
      </c>
    </row>
    <row r="35" spans="1:51" x14ac:dyDescent="0.3">
      <c r="A35" t="s">
        <v>39</v>
      </c>
      <c r="B35" s="1">
        <f>IF(B34&gt;1,IF(B27&gt;=6,-83333,0),0)</f>
        <v>0</v>
      </c>
      <c r="C35" s="1">
        <f>IF(C34&gt;1,IF(C27&gt;=6,-83333,0),0)</f>
        <v>0</v>
      </c>
      <c r="D35" s="1">
        <f>IF(D34&gt;1,IF(D27&gt;=6,-83333,0),0)</f>
        <v>0</v>
      </c>
      <c r="E35" s="1">
        <f>IF(E34&gt;1,IF(E27&gt;=6,-83333,0),0)</f>
        <v>0</v>
      </c>
      <c r="F35" s="1">
        <f>IF(F34&gt;1,IF(F27&gt;=6,-83333,0),0)</f>
        <v>0</v>
      </c>
      <c r="G35" s="1">
        <f t="shared" ref="G35:AW35" si="5">IF(G34&gt;1,IF(G27&gt;=6,-$B$10/$B$12,0),0)</f>
        <v>-111111.11111111111</v>
      </c>
      <c r="H35" s="1">
        <f t="shared" si="5"/>
        <v>-111111.11111111111</v>
      </c>
      <c r="I35" s="1">
        <f t="shared" si="5"/>
        <v>-111111.11111111111</v>
      </c>
      <c r="J35" s="1">
        <f t="shared" si="5"/>
        <v>-111111.11111111111</v>
      </c>
      <c r="K35" s="1">
        <f t="shared" si="5"/>
        <v>-111111.11111111111</v>
      </c>
      <c r="L35" s="1">
        <f t="shared" si="5"/>
        <v>-111111.11111111111</v>
      </c>
      <c r="M35" s="1">
        <f t="shared" si="5"/>
        <v>-111111.11111111111</v>
      </c>
      <c r="N35" s="1">
        <f t="shared" si="5"/>
        <v>-111111.11111111111</v>
      </c>
      <c r="O35" s="1">
        <f t="shared" si="5"/>
        <v>-111111.11111111111</v>
      </c>
      <c r="P35" s="1">
        <f t="shared" si="5"/>
        <v>-111111.11111111111</v>
      </c>
      <c r="Q35" s="1">
        <f t="shared" si="5"/>
        <v>-111111.11111111111</v>
      </c>
      <c r="R35" s="1">
        <f t="shared" si="5"/>
        <v>-111111.11111111111</v>
      </c>
      <c r="S35" s="1">
        <f t="shared" si="5"/>
        <v>-111111.11111111111</v>
      </c>
      <c r="T35" s="1">
        <f t="shared" si="5"/>
        <v>-111111.11111111111</v>
      </c>
      <c r="U35" s="1">
        <f t="shared" si="5"/>
        <v>-111111.11111111111</v>
      </c>
      <c r="V35" s="1">
        <f t="shared" si="5"/>
        <v>-111111.11111111111</v>
      </c>
      <c r="W35" s="1">
        <f t="shared" si="5"/>
        <v>-111111.11111111111</v>
      </c>
      <c r="X35" s="1">
        <f t="shared" si="5"/>
        <v>-111111.11111111111</v>
      </c>
      <c r="Y35" s="1">
        <f t="shared" si="5"/>
        <v>-111111.11111111111</v>
      </c>
      <c r="Z35" s="1">
        <f t="shared" si="5"/>
        <v>-111111.11111111111</v>
      </c>
      <c r="AA35" s="1">
        <f t="shared" si="5"/>
        <v>-111111.11111111111</v>
      </c>
      <c r="AB35" s="1">
        <f t="shared" si="5"/>
        <v>-111111.11111111111</v>
      </c>
      <c r="AC35" s="1">
        <f t="shared" si="5"/>
        <v>-111111.11111111111</v>
      </c>
      <c r="AD35" s="1">
        <f t="shared" si="5"/>
        <v>-111111.11111111111</v>
      </c>
      <c r="AE35" s="1">
        <f t="shared" si="5"/>
        <v>-111111.11111111111</v>
      </c>
      <c r="AF35" s="1">
        <f t="shared" si="5"/>
        <v>-111111.11111111111</v>
      </c>
      <c r="AG35" s="1">
        <f t="shared" si="5"/>
        <v>-111111.11111111111</v>
      </c>
      <c r="AH35" s="1">
        <f t="shared" si="5"/>
        <v>-111111.11111111111</v>
      </c>
      <c r="AI35" s="1">
        <f t="shared" si="5"/>
        <v>-111111.11111111111</v>
      </c>
      <c r="AJ35" s="1">
        <f t="shared" si="5"/>
        <v>-111111.11111111111</v>
      </c>
      <c r="AK35" s="1">
        <f t="shared" si="5"/>
        <v>-111111.11111111111</v>
      </c>
      <c r="AL35" s="1">
        <f t="shared" si="5"/>
        <v>-111111.11111111111</v>
      </c>
      <c r="AM35" s="1">
        <f t="shared" si="5"/>
        <v>-111111.11111111111</v>
      </c>
      <c r="AN35" s="1">
        <f t="shared" si="5"/>
        <v>-111111.11111111111</v>
      </c>
      <c r="AO35" s="1">
        <f t="shared" si="5"/>
        <v>-111111.11111111111</v>
      </c>
      <c r="AP35" s="1">
        <f t="shared" si="5"/>
        <v>-111111.11111111111</v>
      </c>
      <c r="AQ35" s="1">
        <f t="shared" si="5"/>
        <v>0</v>
      </c>
      <c r="AR35" s="1">
        <f t="shared" si="5"/>
        <v>0</v>
      </c>
      <c r="AS35" s="1">
        <f t="shared" si="5"/>
        <v>0</v>
      </c>
      <c r="AT35" s="1">
        <f t="shared" si="5"/>
        <v>0</v>
      </c>
      <c r="AU35" s="1">
        <f t="shared" si="5"/>
        <v>0</v>
      </c>
      <c r="AV35" s="1">
        <f t="shared" si="5"/>
        <v>0</v>
      </c>
      <c r="AW35" s="1">
        <f t="shared" si="5"/>
        <v>0</v>
      </c>
      <c r="AX35" s="1">
        <f>SUM(B35:AW35)</f>
        <v>-3999999.9999999972</v>
      </c>
      <c r="AY35" t="s">
        <v>34</v>
      </c>
    </row>
    <row r="36" spans="1:51" x14ac:dyDescent="0.3">
      <c r="A36" t="s">
        <v>37</v>
      </c>
      <c r="B36" s="1">
        <f t="shared" ref="B36:AW36" si="6">IF(B34&gt;1,B34+B35,0)</f>
        <v>0</v>
      </c>
      <c r="C36" s="1">
        <f t="shared" si="6"/>
        <v>0</v>
      </c>
      <c r="D36" s="1">
        <f t="shared" si="6"/>
        <v>0</v>
      </c>
      <c r="E36" s="1">
        <f t="shared" si="6"/>
        <v>0</v>
      </c>
      <c r="F36" s="1">
        <f t="shared" si="6"/>
        <v>0</v>
      </c>
      <c r="G36" s="1">
        <f t="shared" si="6"/>
        <v>3888888.888888889</v>
      </c>
      <c r="H36" s="1">
        <f t="shared" si="6"/>
        <v>3777777.777777778</v>
      </c>
      <c r="I36" s="1">
        <f t="shared" si="6"/>
        <v>3666666.666666667</v>
      </c>
      <c r="J36" s="1">
        <f t="shared" si="6"/>
        <v>3555555.555555556</v>
      </c>
      <c r="K36" s="1">
        <f t="shared" si="6"/>
        <v>3444444.444444445</v>
      </c>
      <c r="L36" s="1">
        <f t="shared" si="6"/>
        <v>3333333.333333334</v>
      </c>
      <c r="M36" s="1">
        <f t="shared" si="6"/>
        <v>3222222.2222222229</v>
      </c>
      <c r="N36" s="1">
        <f t="shared" si="6"/>
        <v>3111111.1111111119</v>
      </c>
      <c r="O36" s="1">
        <f t="shared" si="6"/>
        <v>3000000.0000000009</v>
      </c>
      <c r="P36" s="1">
        <f t="shared" si="6"/>
        <v>2888888.8888888899</v>
      </c>
      <c r="Q36" s="1">
        <f t="shared" si="6"/>
        <v>2777777.7777777789</v>
      </c>
      <c r="R36" s="1">
        <f t="shared" si="6"/>
        <v>2666666.6666666679</v>
      </c>
      <c r="S36" s="1">
        <f t="shared" si="6"/>
        <v>2555555.5555555569</v>
      </c>
      <c r="T36" s="1">
        <f t="shared" si="6"/>
        <v>2444444.4444444459</v>
      </c>
      <c r="U36" s="1">
        <f t="shared" si="6"/>
        <v>2333333.3333333349</v>
      </c>
      <c r="V36" s="1">
        <f t="shared" si="6"/>
        <v>2222222.2222222239</v>
      </c>
      <c r="W36" s="1">
        <f t="shared" si="6"/>
        <v>2111111.1111111129</v>
      </c>
      <c r="X36" s="1">
        <f t="shared" si="6"/>
        <v>2000000.0000000019</v>
      </c>
      <c r="Y36" s="1">
        <f t="shared" si="6"/>
        <v>1888888.8888888909</v>
      </c>
      <c r="Z36" s="1">
        <f t="shared" si="6"/>
        <v>1777777.7777777798</v>
      </c>
      <c r="AA36" s="1">
        <f t="shared" si="6"/>
        <v>1666666.6666666688</v>
      </c>
      <c r="AB36" s="1">
        <f t="shared" si="6"/>
        <v>1555555.5555555578</v>
      </c>
      <c r="AC36" s="1">
        <f t="shared" si="6"/>
        <v>1444444.4444444468</v>
      </c>
      <c r="AD36" s="1">
        <f t="shared" si="6"/>
        <v>1333333.3333333358</v>
      </c>
      <c r="AE36" s="1">
        <f t="shared" si="6"/>
        <v>1222222.2222222248</v>
      </c>
      <c r="AF36" s="1">
        <f t="shared" si="6"/>
        <v>1111111.1111111138</v>
      </c>
      <c r="AG36" s="1">
        <f t="shared" si="6"/>
        <v>1000000.0000000027</v>
      </c>
      <c r="AH36" s="1">
        <f t="shared" si="6"/>
        <v>888888.88888889155</v>
      </c>
      <c r="AI36" s="1">
        <f t="shared" si="6"/>
        <v>777777.77777778043</v>
      </c>
      <c r="AJ36" s="1">
        <f t="shared" si="6"/>
        <v>666666.66666666931</v>
      </c>
      <c r="AK36" s="1">
        <f t="shared" si="6"/>
        <v>555555.55555555818</v>
      </c>
      <c r="AL36" s="1">
        <f t="shared" si="6"/>
        <v>444444.44444444706</v>
      </c>
      <c r="AM36" s="1">
        <f t="shared" si="6"/>
        <v>333333.33333333593</v>
      </c>
      <c r="AN36" s="1">
        <f t="shared" si="6"/>
        <v>222222.22222222481</v>
      </c>
      <c r="AO36" s="1">
        <f t="shared" si="6"/>
        <v>111111.1111111137</v>
      </c>
      <c r="AP36" s="1">
        <f t="shared" si="6"/>
        <v>2.5902409106492996E-9</v>
      </c>
      <c r="AQ36" s="1">
        <f t="shared" si="6"/>
        <v>0</v>
      </c>
      <c r="AR36" s="1">
        <f t="shared" si="6"/>
        <v>0</v>
      </c>
      <c r="AS36" s="1">
        <f t="shared" si="6"/>
        <v>0</v>
      </c>
      <c r="AT36" s="1">
        <f t="shared" si="6"/>
        <v>0</v>
      </c>
      <c r="AU36" s="1">
        <f t="shared" si="6"/>
        <v>0</v>
      </c>
      <c r="AV36" s="1">
        <f t="shared" si="6"/>
        <v>0</v>
      </c>
      <c r="AW36" s="1">
        <f t="shared" si="6"/>
        <v>0</v>
      </c>
    </row>
    <row r="37" spans="1:51" x14ac:dyDescent="0.3">
      <c r="A37" t="s">
        <v>38</v>
      </c>
      <c r="B37" s="1">
        <f>IF(B34&gt;1,IF(B27&gt;=6,-0.00833333*B34,0),0)</f>
        <v>0</v>
      </c>
      <c r="C37" s="1">
        <f>IF(C34&gt;1,IF(C27&gt;=6,-0.00833333*C34,0),0)</f>
        <v>0</v>
      </c>
      <c r="D37" s="1">
        <f>IF(D34&gt;1,IF(D27&gt;=6,-0.00833333*D34,0),0)</f>
        <v>0</v>
      </c>
      <c r="E37" s="1">
        <f>IF(E34&gt;1,IF(E27&gt;=6,-0.00833333*E34,0),0)</f>
        <v>0</v>
      </c>
      <c r="F37" s="1">
        <f>IF(F34&gt;1,IF(F27&gt;=6,-0.00833333*F34,0),0)</f>
        <v>0</v>
      </c>
      <c r="G37" s="1">
        <f>IF(G34&gt;1,IF(G27&gt;=6,-($B$11/12)*G34,0),0)</f>
        <v>-33333.333333333336</v>
      </c>
      <c r="H37" s="1">
        <f>IF(H34&gt;1,IF(H27&gt;=6,-$B$11/12*H34,0),0)</f>
        <v>-32407.407407407409</v>
      </c>
      <c r="I37" s="1">
        <f t="shared" ref="I37:AW37" si="7">IF(I34&gt;1,IF(I27&gt;=6,-0.00833333*I34,0),0)</f>
        <v>-31481.468888888889</v>
      </c>
      <c r="J37" s="1">
        <f t="shared" si="7"/>
        <v>-30555.543333333335</v>
      </c>
      <c r="K37" s="1">
        <f t="shared" si="7"/>
        <v>-29629.617777777781</v>
      </c>
      <c r="L37" s="1">
        <f t="shared" si="7"/>
        <v>-28703.692222222227</v>
      </c>
      <c r="M37" s="1">
        <f t="shared" si="7"/>
        <v>-27777.76666666667</v>
      </c>
      <c r="N37" s="1">
        <f t="shared" si="7"/>
        <v>-26851.841111111116</v>
      </c>
      <c r="O37" s="1">
        <f t="shared" si="7"/>
        <v>-25925.915555555563</v>
      </c>
      <c r="P37" s="1">
        <f t="shared" si="7"/>
        <v>-24999.990000000009</v>
      </c>
      <c r="Q37" s="1">
        <f t="shared" si="7"/>
        <v>-24074.064444444452</v>
      </c>
      <c r="R37" s="1">
        <f t="shared" si="7"/>
        <v>-23148.138888888898</v>
      </c>
      <c r="S37" s="1">
        <f t="shared" si="7"/>
        <v>-22222.213333333344</v>
      </c>
      <c r="T37" s="1">
        <f t="shared" si="7"/>
        <v>-21296.28777777779</v>
      </c>
      <c r="U37" s="1">
        <f t="shared" si="7"/>
        <v>-20370.362222222233</v>
      </c>
      <c r="V37" s="1">
        <f t="shared" si="7"/>
        <v>-19444.436666666679</v>
      </c>
      <c r="W37" s="1">
        <f t="shared" si="7"/>
        <v>-18518.511111111126</v>
      </c>
      <c r="X37" s="1">
        <f t="shared" si="7"/>
        <v>-17592.585555555572</v>
      </c>
      <c r="Y37" s="1">
        <f t="shared" si="7"/>
        <v>-16666.660000000014</v>
      </c>
      <c r="Z37" s="1">
        <f t="shared" si="7"/>
        <v>-15740.734444444461</v>
      </c>
      <c r="AA37" s="1">
        <f t="shared" si="7"/>
        <v>-14814.808888888905</v>
      </c>
      <c r="AB37" s="1">
        <f t="shared" si="7"/>
        <v>-13888.883333333351</v>
      </c>
      <c r="AC37" s="1">
        <f t="shared" si="7"/>
        <v>-12962.957777777796</v>
      </c>
      <c r="AD37" s="1">
        <f t="shared" si="7"/>
        <v>-12037.032222222242</v>
      </c>
      <c r="AE37" s="1">
        <f t="shared" si="7"/>
        <v>-11111.106666666687</v>
      </c>
      <c r="AF37" s="1">
        <f t="shared" si="7"/>
        <v>-10185.181111111133</v>
      </c>
      <c r="AG37" s="1">
        <f t="shared" si="7"/>
        <v>-9259.2555555555773</v>
      </c>
      <c r="AH37" s="1">
        <f t="shared" si="7"/>
        <v>-8333.3300000000218</v>
      </c>
      <c r="AI37" s="1">
        <f t="shared" si="7"/>
        <v>-7407.4044444444662</v>
      </c>
      <c r="AJ37" s="1">
        <f t="shared" si="7"/>
        <v>-6481.4788888889107</v>
      </c>
      <c r="AK37" s="1">
        <f t="shared" si="7"/>
        <v>-5555.5533333333551</v>
      </c>
      <c r="AL37" s="1">
        <f t="shared" si="7"/>
        <v>-4629.6277777777996</v>
      </c>
      <c r="AM37" s="1">
        <f t="shared" si="7"/>
        <v>-3703.702222222244</v>
      </c>
      <c r="AN37" s="1">
        <f t="shared" si="7"/>
        <v>-2777.7766666666885</v>
      </c>
      <c r="AO37" s="1">
        <f t="shared" si="7"/>
        <v>-1851.8511111111327</v>
      </c>
      <c r="AP37" s="1">
        <f t="shared" si="7"/>
        <v>-925.92555555557715</v>
      </c>
      <c r="AQ37" s="1">
        <f t="shared" si="7"/>
        <v>0</v>
      </c>
      <c r="AR37" s="1">
        <f t="shared" si="7"/>
        <v>0</v>
      </c>
      <c r="AS37" s="1">
        <f t="shared" si="7"/>
        <v>0</v>
      </c>
      <c r="AT37" s="1">
        <f t="shared" si="7"/>
        <v>0</v>
      </c>
      <c r="AU37" s="1">
        <f t="shared" si="7"/>
        <v>0</v>
      </c>
      <c r="AV37" s="1">
        <f t="shared" si="7"/>
        <v>0</v>
      </c>
      <c r="AW37" s="1">
        <f t="shared" si="7"/>
        <v>0</v>
      </c>
      <c r="AX37" s="1">
        <f>SUM(B37:AW37)</f>
        <v>-616666.44629629701</v>
      </c>
      <c r="AY37" t="s">
        <v>35</v>
      </c>
    </row>
    <row r="38" spans="1:51" x14ac:dyDescent="0.3">
      <c r="A38" t="s">
        <v>42</v>
      </c>
      <c r="B38" s="1">
        <f t="shared" ref="B38:AW38" si="8">B35+B37</f>
        <v>0</v>
      </c>
      <c r="C38" s="1">
        <f t="shared" si="8"/>
        <v>0</v>
      </c>
      <c r="D38" s="1">
        <f t="shared" si="8"/>
        <v>0</v>
      </c>
      <c r="E38" s="1">
        <f t="shared" si="8"/>
        <v>0</v>
      </c>
      <c r="F38" s="1">
        <f t="shared" si="8"/>
        <v>0</v>
      </c>
      <c r="G38" s="1">
        <f t="shared" si="8"/>
        <v>-144444.44444444444</v>
      </c>
      <c r="H38" s="1">
        <f t="shared" si="8"/>
        <v>-143518.51851851851</v>
      </c>
      <c r="I38" s="1">
        <f t="shared" si="8"/>
        <v>-142592.57999999999</v>
      </c>
      <c r="J38" s="1">
        <f t="shared" si="8"/>
        <v>-141666.65444444446</v>
      </c>
      <c r="K38" s="1">
        <f t="shared" si="8"/>
        <v>-140740.7288888889</v>
      </c>
      <c r="L38" s="1">
        <f t="shared" si="8"/>
        <v>-139814.80333333334</v>
      </c>
      <c r="M38" s="1">
        <f t="shared" si="8"/>
        <v>-138888.87777777779</v>
      </c>
      <c r="N38" s="1">
        <f t="shared" si="8"/>
        <v>-137962.95222222223</v>
      </c>
      <c r="O38" s="1">
        <f t="shared" si="8"/>
        <v>-137037.02666666667</v>
      </c>
      <c r="P38" s="1">
        <f t="shared" si="8"/>
        <v>-136111.10111111111</v>
      </c>
      <c r="Q38" s="1">
        <f t="shared" si="8"/>
        <v>-135185.17555555556</v>
      </c>
      <c r="R38" s="1">
        <f t="shared" si="8"/>
        <v>-134259.25</v>
      </c>
      <c r="S38" s="1">
        <f t="shared" si="8"/>
        <v>-133333.32444444444</v>
      </c>
      <c r="T38" s="1">
        <f t="shared" si="8"/>
        <v>-132407.39888888889</v>
      </c>
      <c r="U38" s="1">
        <f t="shared" si="8"/>
        <v>-131481.47333333333</v>
      </c>
      <c r="V38" s="1">
        <f t="shared" si="8"/>
        <v>-130555.54777777779</v>
      </c>
      <c r="W38" s="1">
        <f t="shared" si="8"/>
        <v>-129629.62222222224</v>
      </c>
      <c r="X38" s="1">
        <f t="shared" si="8"/>
        <v>-128703.69666666668</v>
      </c>
      <c r="Y38" s="1">
        <f t="shared" si="8"/>
        <v>-127777.77111111113</v>
      </c>
      <c r="Z38" s="1">
        <f t="shared" si="8"/>
        <v>-126851.84555555557</v>
      </c>
      <c r="AA38" s="1">
        <f t="shared" si="8"/>
        <v>-125925.92000000001</v>
      </c>
      <c r="AB38" s="1">
        <f t="shared" si="8"/>
        <v>-124999.99444444446</v>
      </c>
      <c r="AC38" s="1">
        <f t="shared" si="8"/>
        <v>-124074.0688888889</v>
      </c>
      <c r="AD38" s="1">
        <f t="shared" si="8"/>
        <v>-123148.14333333336</v>
      </c>
      <c r="AE38" s="1">
        <f t="shared" si="8"/>
        <v>-122222.2177777778</v>
      </c>
      <c r="AF38" s="1">
        <f t="shared" si="8"/>
        <v>-121296.29222222224</v>
      </c>
      <c r="AG38" s="1">
        <f t="shared" si="8"/>
        <v>-120370.36666666668</v>
      </c>
      <c r="AH38" s="1">
        <f t="shared" si="8"/>
        <v>-119444.44111111113</v>
      </c>
      <c r="AI38" s="1">
        <f t="shared" si="8"/>
        <v>-118518.51555555558</v>
      </c>
      <c r="AJ38" s="1">
        <f t="shared" si="8"/>
        <v>-117592.59000000003</v>
      </c>
      <c r="AK38" s="1">
        <f t="shared" si="8"/>
        <v>-116666.66444444447</v>
      </c>
      <c r="AL38" s="1">
        <f t="shared" si="8"/>
        <v>-115740.73888888891</v>
      </c>
      <c r="AM38" s="1">
        <f t="shared" si="8"/>
        <v>-114814.81333333335</v>
      </c>
      <c r="AN38" s="1">
        <f t="shared" si="8"/>
        <v>-113888.8877777778</v>
      </c>
      <c r="AO38" s="1">
        <f t="shared" si="8"/>
        <v>-112962.96222222224</v>
      </c>
      <c r="AP38" s="1">
        <f t="shared" si="8"/>
        <v>-112037.03666666668</v>
      </c>
      <c r="AQ38" s="1">
        <f t="shared" si="8"/>
        <v>0</v>
      </c>
      <c r="AR38" s="1">
        <f t="shared" si="8"/>
        <v>0</v>
      </c>
      <c r="AS38" s="1">
        <f t="shared" si="8"/>
        <v>0</v>
      </c>
      <c r="AT38" s="1">
        <f t="shared" si="8"/>
        <v>0</v>
      </c>
      <c r="AU38" s="1">
        <f t="shared" si="8"/>
        <v>0</v>
      </c>
      <c r="AV38" s="1">
        <f t="shared" si="8"/>
        <v>0</v>
      </c>
      <c r="AW38" s="1">
        <f t="shared" si="8"/>
        <v>0</v>
      </c>
    </row>
    <row r="39" spans="1:51" x14ac:dyDescent="0.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51" x14ac:dyDescent="0.3">
      <c r="A40" s="2" t="s">
        <v>28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x14ac:dyDescent="0.3">
      <c r="A41" t="s">
        <v>8</v>
      </c>
      <c r="B41" s="1">
        <v>1</v>
      </c>
      <c r="C41" s="1">
        <v>2</v>
      </c>
      <c r="D41" s="1">
        <v>3</v>
      </c>
      <c r="E41" s="1">
        <v>4</v>
      </c>
      <c r="F41" s="1">
        <v>5</v>
      </c>
      <c r="G41" s="1">
        <v>6</v>
      </c>
      <c r="H41" s="1">
        <v>7</v>
      </c>
      <c r="I41" s="1">
        <v>8</v>
      </c>
      <c r="J41" s="1">
        <v>9</v>
      </c>
      <c r="K41" s="1">
        <v>10</v>
      </c>
      <c r="L41" s="1">
        <v>11</v>
      </c>
      <c r="M41" s="1">
        <v>12</v>
      </c>
      <c r="N41" s="1">
        <v>13</v>
      </c>
      <c r="O41" s="1">
        <v>14</v>
      </c>
      <c r="P41" s="1">
        <v>15</v>
      </c>
      <c r="Q41" s="1">
        <v>16</v>
      </c>
      <c r="R41" s="1">
        <v>17</v>
      </c>
      <c r="S41" s="1">
        <v>18</v>
      </c>
      <c r="T41" s="1">
        <v>19</v>
      </c>
      <c r="U41" s="1">
        <v>20</v>
      </c>
      <c r="V41" s="1">
        <v>21</v>
      </c>
      <c r="W41" s="1">
        <v>22</v>
      </c>
      <c r="X41" s="1">
        <v>23</v>
      </c>
      <c r="Y41" s="1">
        <v>24</v>
      </c>
      <c r="Z41" s="1">
        <v>25</v>
      </c>
      <c r="AA41" s="1">
        <v>26</v>
      </c>
      <c r="AB41" s="1">
        <v>27</v>
      </c>
      <c r="AC41" s="1">
        <v>28</v>
      </c>
      <c r="AD41" s="1">
        <v>29</v>
      </c>
      <c r="AE41" s="1">
        <v>30</v>
      </c>
      <c r="AF41" s="1">
        <v>31</v>
      </c>
      <c r="AG41" s="1">
        <v>32</v>
      </c>
      <c r="AH41" s="1">
        <v>33</v>
      </c>
      <c r="AI41" s="1">
        <v>34</v>
      </c>
      <c r="AJ41" s="1">
        <v>35</v>
      </c>
      <c r="AK41" s="1">
        <v>36</v>
      </c>
      <c r="AL41" s="1">
        <v>37</v>
      </c>
      <c r="AM41" s="1">
        <v>38</v>
      </c>
      <c r="AN41" s="1">
        <v>39</v>
      </c>
      <c r="AO41" s="1">
        <v>40</v>
      </c>
      <c r="AP41" s="1">
        <v>41</v>
      </c>
      <c r="AQ41" s="1">
        <v>42</v>
      </c>
      <c r="AR41" s="1">
        <v>43</v>
      </c>
      <c r="AS41" s="1">
        <v>44</v>
      </c>
      <c r="AT41" s="1">
        <v>45</v>
      </c>
      <c r="AU41" s="1">
        <v>46</v>
      </c>
      <c r="AV41" s="1">
        <v>47</v>
      </c>
      <c r="AW41" s="1">
        <v>48</v>
      </c>
    </row>
    <row r="42" spans="1:51" x14ac:dyDescent="0.3">
      <c r="A42" t="s">
        <v>40</v>
      </c>
      <c r="B42" s="1">
        <f>$B$7</f>
        <v>300000</v>
      </c>
      <c r="C42" s="1">
        <f t="shared" ref="C42:AW42" si="9">$B$7</f>
        <v>300000</v>
      </c>
      <c r="D42" s="1">
        <f t="shared" si="9"/>
        <v>300000</v>
      </c>
      <c r="E42" s="1">
        <f t="shared" si="9"/>
        <v>300000</v>
      </c>
      <c r="F42" s="1">
        <f t="shared" si="9"/>
        <v>300000</v>
      </c>
      <c r="G42" s="1">
        <f t="shared" si="9"/>
        <v>300000</v>
      </c>
      <c r="H42" s="1">
        <f t="shared" si="9"/>
        <v>300000</v>
      </c>
      <c r="I42" s="1">
        <f t="shared" si="9"/>
        <v>300000</v>
      </c>
      <c r="J42" s="1">
        <f t="shared" si="9"/>
        <v>300000</v>
      </c>
      <c r="K42" s="1">
        <f t="shared" si="9"/>
        <v>300000</v>
      </c>
      <c r="L42" s="1">
        <f t="shared" si="9"/>
        <v>300000</v>
      </c>
      <c r="M42" s="1">
        <f t="shared" si="9"/>
        <v>300000</v>
      </c>
      <c r="N42" s="1">
        <f t="shared" si="9"/>
        <v>300000</v>
      </c>
      <c r="O42" s="1">
        <f t="shared" si="9"/>
        <v>300000</v>
      </c>
      <c r="P42" s="1">
        <f t="shared" si="9"/>
        <v>300000</v>
      </c>
      <c r="Q42" s="1">
        <f t="shared" si="9"/>
        <v>300000</v>
      </c>
      <c r="R42" s="1">
        <f t="shared" si="9"/>
        <v>300000</v>
      </c>
      <c r="S42" s="1">
        <f t="shared" si="9"/>
        <v>300000</v>
      </c>
      <c r="T42" s="1">
        <f t="shared" si="9"/>
        <v>300000</v>
      </c>
      <c r="U42" s="1">
        <f t="shared" si="9"/>
        <v>300000</v>
      </c>
      <c r="V42" s="1">
        <f t="shared" si="9"/>
        <v>300000</v>
      </c>
      <c r="W42" s="1">
        <f t="shared" si="9"/>
        <v>300000</v>
      </c>
      <c r="X42" s="1">
        <f t="shared" si="9"/>
        <v>300000</v>
      </c>
      <c r="Y42" s="1">
        <f t="shared" si="9"/>
        <v>300000</v>
      </c>
      <c r="Z42" s="1">
        <f t="shared" si="9"/>
        <v>300000</v>
      </c>
      <c r="AA42" s="1">
        <f t="shared" si="9"/>
        <v>300000</v>
      </c>
      <c r="AB42" s="1">
        <f t="shared" si="9"/>
        <v>300000</v>
      </c>
      <c r="AC42" s="1">
        <f t="shared" si="9"/>
        <v>300000</v>
      </c>
      <c r="AD42" s="1">
        <f t="shared" si="9"/>
        <v>300000</v>
      </c>
      <c r="AE42" s="1">
        <f t="shared" si="9"/>
        <v>300000</v>
      </c>
      <c r="AF42" s="1">
        <f t="shared" si="9"/>
        <v>300000</v>
      </c>
      <c r="AG42" s="1">
        <f t="shared" si="9"/>
        <v>300000</v>
      </c>
      <c r="AH42" s="1">
        <f t="shared" si="9"/>
        <v>300000</v>
      </c>
      <c r="AI42" s="1">
        <f t="shared" si="9"/>
        <v>300000</v>
      </c>
      <c r="AJ42" s="1">
        <f t="shared" si="9"/>
        <v>300000</v>
      </c>
      <c r="AK42" s="1">
        <f t="shared" si="9"/>
        <v>300000</v>
      </c>
      <c r="AL42" s="1">
        <f t="shared" si="9"/>
        <v>300000</v>
      </c>
      <c r="AM42" s="1">
        <f t="shared" si="9"/>
        <v>300000</v>
      </c>
      <c r="AN42" s="1">
        <f t="shared" si="9"/>
        <v>300000</v>
      </c>
      <c r="AO42" s="1">
        <f t="shared" si="9"/>
        <v>300000</v>
      </c>
      <c r="AP42" s="1">
        <f t="shared" si="9"/>
        <v>300000</v>
      </c>
      <c r="AQ42" s="1">
        <f t="shared" si="9"/>
        <v>300000</v>
      </c>
      <c r="AR42" s="1">
        <f t="shared" si="9"/>
        <v>300000</v>
      </c>
      <c r="AS42" s="1">
        <f t="shared" si="9"/>
        <v>300000</v>
      </c>
      <c r="AT42" s="1">
        <f t="shared" si="9"/>
        <v>300000</v>
      </c>
      <c r="AU42" s="1">
        <f t="shared" si="9"/>
        <v>300000</v>
      </c>
      <c r="AV42" s="1">
        <f t="shared" si="9"/>
        <v>300000</v>
      </c>
      <c r="AW42" s="1">
        <f t="shared" si="9"/>
        <v>300000</v>
      </c>
    </row>
    <row r="43" spans="1:51" x14ac:dyDescent="0.3">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51" x14ac:dyDescent="0.3">
      <c r="A44" t="s">
        <v>31</v>
      </c>
      <c r="B44" s="1">
        <f>B10</f>
        <v>4000000</v>
      </c>
      <c r="C44" s="1">
        <f t="shared" ref="C44:AW44" si="10">IF(B44-C42&gt;=0, ROUND(B44-C42,0), 0)</f>
        <v>3700000</v>
      </c>
      <c r="D44" s="1">
        <f t="shared" si="10"/>
        <v>3400000</v>
      </c>
      <c r="E44" s="1">
        <f t="shared" si="10"/>
        <v>3100000</v>
      </c>
      <c r="F44" s="1">
        <f t="shared" si="10"/>
        <v>2800000</v>
      </c>
      <c r="G44" s="1">
        <f t="shared" si="10"/>
        <v>2500000</v>
      </c>
      <c r="H44" s="1">
        <f t="shared" si="10"/>
        <v>2200000</v>
      </c>
      <c r="I44" s="1">
        <f t="shared" si="10"/>
        <v>1900000</v>
      </c>
      <c r="J44" s="1">
        <f t="shared" si="10"/>
        <v>1600000</v>
      </c>
      <c r="K44" s="1">
        <f t="shared" si="10"/>
        <v>1300000</v>
      </c>
      <c r="L44" s="1">
        <f t="shared" si="10"/>
        <v>1000000</v>
      </c>
      <c r="M44" s="1">
        <f t="shared" si="10"/>
        <v>700000</v>
      </c>
      <c r="N44" s="1">
        <f t="shared" si="10"/>
        <v>400000</v>
      </c>
      <c r="O44" s="1">
        <f t="shared" si="10"/>
        <v>100000</v>
      </c>
      <c r="P44" s="1">
        <f t="shared" si="10"/>
        <v>0</v>
      </c>
      <c r="Q44" s="1">
        <f t="shared" si="10"/>
        <v>0</v>
      </c>
      <c r="R44" s="1">
        <f t="shared" si="10"/>
        <v>0</v>
      </c>
      <c r="S44" s="1">
        <f t="shared" si="10"/>
        <v>0</v>
      </c>
      <c r="T44" s="1">
        <f t="shared" si="10"/>
        <v>0</v>
      </c>
      <c r="U44" s="1">
        <f t="shared" si="10"/>
        <v>0</v>
      </c>
      <c r="V44" s="1">
        <f t="shared" si="10"/>
        <v>0</v>
      </c>
      <c r="W44" s="1">
        <f t="shared" si="10"/>
        <v>0</v>
      </c>
      <c r="X44" s="1">
        <f t="shared" si="10"/>
        <v>0</v>
      </c>
      <c r="Y44" s="1">
        <f t="shared" si="10"/>
        <v>0</v>
      </c>
      <c r="Z44" s="1">
        <f t="shared" si="10"/>
        <v>0</v>
      </c>
      <c r="AA44" s="1">
        <f t="shared" si="10"/>
        <v>0</v>
      </c>
      <c r="AB44" s="1">
        <f t="shared" si="10"/>
        <v>0</v>
      </c>
      <c r="AC44" s="1">
        <f t="shared" si="10"/>
        <v>0</v>
      </c>
      <c r="AD44" s="1">
        <f t="shared" si="10"/>
        <v>0</v>
      </c>
      <c r="AE44" s="1">
        <f t="shared" si="10"/>
        <v>0</v>
      </c>
      <c r="AF44" s="1">
        <f t="shared" si="10"/>
        <v>0</v>
      </c>
      <c r="AG44" s="1">
        <f t="shared" si="10"/>
        <v>0</v>
      </c>
      <c r="AH44" s="1">
        <f t="shared" si="10"/>
        <v>0</v>
      </c>
      <c r="AI44" s="1">
        <f t="shared" si="10"/>
        <v>0</v>
      </c>
      <c r="AJ44" s="1">
        <f t="shared" si="10"/>
        <v>0</v>
      </c>
      <c r="AK44" s="1">
        <f t="shared" si="10"/>
        <v>0</v>
      </c>
      <c r="AL44" s="1">
        <f t="shared" si="10"/>
        <v>0</v>
      </c>
      <c r="AM44" s="1">
        <f t="shared" si="10"/>
        <v>0</v>
      </c>
      <c r="AN44" s="1">
        <f t="shared" si="10"/>
        <v>0</v>
      </c>
      <c r="AO44" s="1">
        <f t="shared" si="10"/>
        <v>0</v>
      </c>
      <c r="AP44" s="1">
        <f t="shared" si="10"/>
        <v>0</v>
      </c>
      <c r="AQ44" s="1">
        <f t="shared" si="10"/>
        <v>0</v>
      </c>
      <c r="AR44" s="1">
        <f t="shared" si="10"/>
        <v>0</v>
      </c>
      <c r="AS44" s="1">
        <f t="shared" si="10"/>
        <v>0</v>
      </c>
      <c r="AT44" s="1">
        <f t="shared" si="10"/>
        <v>0</v>
      </c>
      <c r="AU44" s="1">
        <f t="shared" si="10"/>
        <v>0</v>
      </c>
      <c r="AV44" s="1">
        <f t="shared" si="10"/>
        <v>0</v>
      </c>
      <c r="AW44" s="1">
        <f t="shared" si="10"/>
        <v>0</v>
      </c>
    </row>
    <row r="45" spans="1:51" x14ac:dyDescent="0.3">
      <c r="A45" t="s">
        <v>32</v>
      </c>
      <c r="B45" s="1">
        <f>B44</f>
        <v>4000000</v>
      </c>
      <c r="C45" s="1">
        <f t="shared" ref="C45:AW45" si="11">IF(B45-C42+C47+C49+C51&gt;1,ROUND(B45-C42+C47+C49+C51,0),0)</f>
        <v>3700000</v>
      </c>
      <c r="D45" s="1">
        <f t="shared" si="11"/>
        <v>3400000</v>
      </c>
      <c r="E45" s="1">
        <f t="shared" si="11"/>
        <v>3100000</v>
      </c>
      <c r="F45" s="1">
        <f t="shared" si="11"/>
        <v>2800000</v>
      </c>
      <c r="G45" s="1">
        <f t="shared" si="11"/>
        <v>2500000</v>
      </c>
      <c r="H45" s="1">
        <f t="shared" si="11"/>
        <v>2200000</v>
      </c>
      <c r="I45" s="1">
        <f t="shared" si="11"/>
        <v>1900000</v>
      </c>
      <c r="J45" s="1">
        <f t="shared" si="11"/>
        <v>1600000</v>
      </c>
      <c r="K45" s="1">
        <f t="shared" si="11"/>
        <v>1300000</v>
      </c>
      <c r="L45" s="1">
        <f t="shared" si="11"/>
        <v>1000000</v>
      </c>
      <c r="M45" s="1">
        <f t="shared" si="11"/>
        <v>4555556</v>
      </c>
      <c r="N45" s="1">
        <f t="shared" si="11"/>
        <v>4112037</v>
      </c>
      <c r="O45" s="1">
        <f t="shared" si="11"/>
        <v>3669444</v>
      </c>
      <c r="P45" s="1">
        <f t="shared" si="11"/>
        <v>3227777</v>
      </c>
      <c r="Q45" s="1">
        <f t="shared" si="11"/>
        <v>2787036</v>
      </c>
      <c r="R45" s="1">
        <f t="shared" si="11"/>
        <v>2347221</v>
      </c>
      <c r="S45" s="1">
        <f t="shared" si="11"/>
        <v>1908332</v>
      </c>
      <c r="T45" s="1">
        <f t="shared" si="11"/>
        <v>1470369</v>
      </c>
      <c r="U45" s="1">
        <f t="shared" si="11"/>
        <v>1033332</v>
      </c>
      <c r="V45" s="1">
        <f t="shared" si="11"/>
        <v>597221</v>
      </c>
      <c r="W45" s="1">
        <f t="shared" si="11"/>
        <v>162036</v>
      </c>
      <c r="X45" s="1">
        <f t="shared" si="11"/>
        <v>0</v>
      </c>
      <c r="Y45" s="1">
        <f t="shared" si="11"/>
        <v>0</v>
      </c>
      <c r="Z45" s="1">
        <f t="shared" si="11"/>
        <v>0</v>
      </c>
      <c r="AA45" s="1">
        <f t="shared" si="11"/>
        <v>0</v>
      </c>
      <c r="AB45" s="1">
        <f t="shared" si="11"/>
        <v>0</v>
      </c>
      <c r="AC45" s="1">
        <f t="shared" si="11"/>
        <v>0</v>
      </c>
      <c r="AD45" s="1">
        <f t="shared" si="11"/>
        <v>0</v>
      </c>
      <c r="AE45" s="1">
        <f t="shared" si="11"/>
        <v>0</v>
      </c>
      <c r="AF45" s="1">
        <f t="shared" si="11"/>
        <v>0</v>
      </c>
      <c r="AG45" s="1">
        <f t="shared" si="11"/>
        <v>0</v>
      </c>
      <c r="AH45" s="1">
        <f t="shared" si="11"/>
        <v>0</v>
      </c>
      <c r="AI45" s="1">
        <f t="shared" si="11"/>
        <v>0</v>
      </c>
      <c r="AJ45" s="1">
        <f t="shared" si="11"/>
        <v>0</v>
      </c>
      <c r="AK45" s="1">
        <f t="shared" si="11"/>
        <v>0</v>
      </c>
      <c r="AL45" s="1">
        <f t="shared" si="11"/>
        <v>0</v>
      </c>
      <c r="AM45" s="1">
        <f t="shared" si="11"/>
        <v>0</v>
      </c>
      <c r="AN45" s="1">
        <f t="shared" si="11"/>
        <v>0</v>
      </c>
      <c r="AO45" s="1">
        <f t="shared" si="11"/>
        <v>0</v>
      </c>
      <c r="AP45" s="1">
        <f t="shared" si="11"/>
        <v>0</v>
      </c>
      <c r="AQ45" s="1">
        <f t="shared" si="11"/>
        <v>0</v>
      </c>
      <c r="AR45" s="1">
        <f t="shared" si="11"/>
        <v>0</v>
      </c>
      <c r="AS45" s="1">
        <f t="shared" si="11"/>
        <v>0</v>
      </c>
      <c r="AT45" s="1">
        <f t="shared" si="11"/>
        <v>0</v>
      </c>
      <c r="AU45" s="1">
        <f t="shared" si="11"/>
        <v>0</v>
      </c>
      <c r="AV45" s="1">
        <f t="shared" si="11"/>
        <v>0</v>
      </c>
      <c r="AW45" s="1">
        <f t="shared" si="11"/>
        <v>0</v>
      </c>
    </row>
    <row r="46" spans="1:51" x14ac:dyDescent="0.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51" x14ac:dyDescent="0.3">
      <c r="A47" t="s">
        <v>9</v>
      </c>
      <c r="B47" s="1">
        <v>0</v>
      </c>
      <c r="C47" s="1">
        <v>0</v>
      </c>
      <c r="D47" s="1">
        <v>0</v>
      </c>
      <c r="E47" s="1">
        <v>0</v>
      </c>
      <c r="F47" s="1">
        <v>0</v>
      </c>
      <c r="G47" s="1">
        <v>0</v>
      </c>
      <c r="H47" s="1">
        <v>0</v>
      </c>
      <c r="I47" s="1">
        <v>0</v>
      </c>
      <c r="J47" s="1">
        <v>0</v>
      </c>
      <c r="K47" s="1">
        <v>0</v>
      </c>
      <c r="L47" s="1">
        <v>0</v>
      </c>
      <c r="M47" s="1">
        <f>B10</f>
        <v>4000000</v>
      </c>
      <c r="N47" s="1">
        <v>0</v>
      </c>
      <c r="O47" s="1">
        <f>N47</f>
        <v>0</v>
      </c>
      <c r="P47" s="1">
        <f t="shared" ref="P47:AW47" si="12">O47</f>
        <v>0</v>
      </c>
      <c r="Q47" s="1">
        <f t="shared" si="12"/>
        <v>0</v>
      </c>
      <c r="R47" s="1">
        <f t="shared" si="12"/>
        <v>0</v>
      </c>
      <c r="S47" s="1">
        <f t="shared" si="12"/>
        <v>0</v>
      </c>
      <c r="T47" s="1">
        <f t="shared" si="12"/>
        <v>0</v>
      </c>
      <c r="U47" s="1">
        <f t="shared" si="12"/>
        <v>0</v>
      </c>
      <c r="V47" s="1">
        <f t="shared" si="12"/>
        <v>0</v>
      </c>
      <c r="W47" s="1">
        <f t="shared" si="12"/>
        <v>0</v>
      </c>
      <c r="X47" s="1">
        <f t="shared" si="12"/>
        <v>0</v>
      </c>
      <c r="Y47" s="1">
        <f t="shared" si="12"/>
        <v>0</v>
      </c>
      <c r="Z47" s="1">
        <f t="shared" si="12"/>
        <v>0</v>
      </c>
      <c r="AA47" s="1">
        <f t="shared" si="12"/>
        <v>0</v>
      </c>
      <c r="AB47" s="1">
        <f t="shared" si="12"/>
        <v>0</v>
      </c>
      <c r="AC47" s="1">
        <f t="shared" si="12"/>
        <v>0</v>
      </c>
      <c r="AD47" s="1">
        <f t="shared" si="12"/>
        <v>0</v>
      </c>
      <c r="AE47" s="1">
        <f t="shared" si="12"/>
        <v>0</v>
      </c>
      <c r="AF47" s="1">
        <f t="shared" si="12"/>
        <v>0</v>
      </c>
      <c r="AG47" s="1">
        <f t="shared" si="12"/>
        <v>0</v>
      </c>
      <c r="AH47" s="1">
        <f t="shared" si="12"/>
        <v>0</v>
      </c>
      <c r="AI47" s="1">
        <f t="shared" si="12"/>
        <v>0</v>
      </c>
      <c r="AJ47" s="1">
        <f t="shared" si="12"/>
        <v>0</v>
      </c>
      <c r="AK47" s="1">
        <f t="shared" si="12"/>
        <v>0</v>
      </c>
      <c r="AL47" s="1">
        <f t="shared" si="12"/>
        <v>0</v>
      </c>
      <c r="AM47" s="1">
        <f t="shared" si="12"/>
        <v>0</v>
      </c>
      <c r="AN47" s="1">
        <f t="shared" si="12"/>
        <v>0</v>
      </c>
      <c r="AO47" s="1">
        <f t="shared" si="12"/>
        <v>0</v>
      </c>
      <c r="AP47" s="1">
        <f t="shared" si="12"/>
        <v>0</v>
      </c>
      <c r="AQ47" s="1">
        <f t="shared" si="12"/>
        <v>0</v>
      </c>
      <c r="AR47" s="1">
        <f t="shared" si="12"/>
        <v>0</v>
      </c>
      <c r="AS47" s="1">
        <f t="shared" si="12"/>
        <v>0</v>
      </c>
      <c r="AT47" s="1">
        <f t="shared" si="12"/>
        <v>0</v>
      </c>
      <c r="AU47" s="1">
        <f t="shared" si="12"/>
        <v>0</v>
      </c>
      <c r="AV47" s="1">
        <f t="shared" si="12"/>
        <v>0</v>
      </c>
      <c r="AW47" s="1">
        <f t="shared" si="12"/>
        <v>0</v>
      </c>
    </row>
    <row r="48" spans="1:51" x14ac:dyDescent="0.3">
      <c r="A48" t="s">
        <v>36</v>
      </c>
      <c r="B48" s="1">
        <f>B47</f>
        <v>0</v>
      </c>
      <c r="C48" s="1">
        <f t="shared" ref="C48:AW48" si="13">B50+C47</f>
        <v>0</v>
      </c>
      <c r="D48" s="1">
        <f t="shared" si="13"/>
        <v>0</v>
      </c>
      <c r="E48" s="1">
        <f t="shared" si="13"/>
        <v>0</v>
      </c>
      <c r="F48" s="1">
        <f t="shared" si="13"/>
        <v>0</v>
      </c>
      <c r="G48" s="1">
        <f t="shared" si="13"/>
        <v>0</v>
      </c>
      <c r="H48" s="1">
        <f t="shared" si="13"/>
        <v>0</v>
      </c>
      <c r="I48" s="1">
        <f t="shared" si="13"/>
        <v>0</v>
      </c>
      <c r="J48" s="1">
        <f t="shared" si="13"/>
        <v>0</v>
      </c>
      <c r="K48" s="1">
        <f t="shared" si="13"/>
        <v>0</v>
      </c>
      <c r="L48" s="1">
        <f t="shared" si="13"/>
        <v>0</v>
      </c>
      <c r="M48" s="1">
        <f t="shared" si="13"/>
        <v>4000000</v>
      </c>
      <c r="N48" s="1">
        <f t="shared" si="13"/>
        <v>3888888.888888889</v>
      </c>
      <c r="O48" s="1">
        <f t="shared" si="13"/>
        <v>3777777.777777778</v>
      </c>
      <c r="P48" s="1">
        <f t="shared" si="13"/>
        <v>3666666.666666667</v>
      </c>
      <c r="Q48" s="1">
        <f t="shared" si="13"/>
        <v>3555555.555555556</v>
      </c>
      <c r="R48" s="1">
        <f t="shared" si="13"/>
        <v>3444444.444444445</v>
      </c>
      <c r="S48" s="1">
        <f t="shared" si="13"/>
        <v>3333333.333333334</v>
      </c>
      <c r="T48" s="1">
        <f t="shared" si="13"/>
        <v>3222222.2222222229</v>
      </c>
      <c r="U48" s="1">
        <f t="shared" si="13"/>
        <v>3111111.1111111119</v>
      </c>
      <c r="V48" s="1">
        <f t="shared" si="13"/>
        <v>3000000.0000000009</v>
      </c>
      <c r="W48" s="1">
        <f t="shared" si="13"/>
        <v>2888888.8888888899</v>
      </c>
      <c r="X48" s="1">
        <f t="shared" si="13"/>
        <v>2777777.7777777789</v>
      </c>
      <c r="Y48" s="1">
        <f t="shared" si="13"/>
        <v>2666666.6666666679</v>
      </c>
      <c r="Z48" s="1">
        <f t="shared" si="13"/>
        <v>2555555.5555555569</v>
      </c>
      <c r="AA48" s="1">
        <f t="shared" si="13"/>
        <v>2444444.4444444459</v>
      </c>
      <c r="AB48" s="1">
        <f t="shared" si="13"/>
        <v>2333333.3333333349</v>
      </c>
      <c r="AC48" s="1">
        <f t="shared" si="13"/>
        <v>2222222.2222222239</v>
      </c>
      <c r="AD48" s="1">
        <f t="shared" si="13"/>
        <v>2111111.1111111129</v>
      </c>
      <c r="AE48" s="1">
        <f t="shared" si="13"/>
        <v>2000000.0000000019</v>
      </c>
      <c r="AF48" s="1">
        <f t="shared" si="13"/>
        <v>1888888.8888888909</v>
      </c>
      <c r="AG48" s="1">
        <f t="shared" si="13"/>
        <v>1777777.7777777798</v>
      </c>
      <c r="AH48" s="1">
        <f t="shared" si="13"/>
        <v>1666666.6666666688</v>
      </c>
      <c r="AI48" s="1">
        <f t="shared" si="13"/>
        <v>1555555.5555555578</v>
      </c>
      <c r="AJ48" s="1">
        <f t="shared" si="13"/>
        <v>1444444.4444444468</v>
      </c>
      <c r="AK48" s="1">
        <f t="shared" si="13"/>
        <v>1333333.3333333358</v>
      </c>
      <c r="AL48" s="1">
        <f t="shared" si="13"/>
        <v>1222222.2222222248</v>
      </c>
      <c r="AM48" s="1">
        <f t="shared" si="13"/>
        <v>1111111.1111111138</v>
      </c>
      <c r="AN48" s="1">
        <f t="shared" si="13"/>
        <v>1000000.0000000027</v>
      </c>
      <c r="AO48" s="1">
        <f t="shared" si="13"/>
        <v>888888.88888889155</v>
      </c>
      <c r="AP48" s="1">
        <f t="shared" si="13"/>
        <v>777777.77777778043</v>
      </c>
      <c r="AQ48" s="1">
        <f t="shared" si="13"/>
        <v>666666.66666666931</v>
      </c>
      <c r="AR48" s="1">
        <f t="shared" si="13"/>
        <v>555555.55555555818</v>
      </c>
      <c r="AS48" s="1">
        <f t="shared" si="13"/>
        <v>444444.44444444706</v>
      </c>
      <c r="AT48" s="1">
        <f t="shared" si="13"/>
        <v>333333.33333333593</v>
      </c>
      <c r="AU48" s="1">
        <f t="shared" si="13"/>
        <v>222222.22222222481</v>
      </c>
      <c r="AV48" s="1">
        <f t="shared" si="13"/>
        <v>111111.1111111137</v>
      </c>
      <c r="AW48" s="1">
        <f t="shared" si="13"/>
        <v>2.5902409106492996E-9</v>
      </c>
    </row>
    <row r="49" spans="1:51" x14ac:dyDescent="0.3">
      <c r="A49" t="s">
        <v>39</v>
      </c>
      <c r="B49" s="1">
        <f>IF(B48&gt;1,IF(B41&gt;=6,-83333,0),0)</f>
        <v>0</v>
      </c>
      <c r="C49" s="1">
        <f>IF(C48&gt;1,IF(C41&gt;=6,-83333,0),0)</f>
        <v>0</v>
      </c>
      <c r="D49" s="1">
        <f>IF(D48&gt;1,IF(D41&gt;=6,-83333,0),0)</f>
        <v>0</v>
      </c>
      <c r="E49" s="1">
        <f>IF(E48&gt;1,IF(E41&gt;=6,-83333,0),0)</f>
        <v>0</v>
      </c>
      <c r="F49" s="1">
        <f>IF(F48&gt;1,IF(F41&gt;=6,-83333,0),0)</f>
        <v>0</v>
      </c>
      <c r="G49" s="1">
        <f t="shared" ref="G49:AW49" si="14">IF(G48&gt;1,IF(G41&gt;=6,-$B$10/$B$12,0),0)</f>
        <v>0</v>
      </c>
      <c r="H49" s="1">
        <f t="shared" si="14"/>
        <v>0</v>
      </c>
      <c r="I49" s="1">
        <f t="shared" si="14"/>
        <v>0</v>
      </c>
      <c r="J49" s="1">
        <f t="shared" si="14"/>
        <v>0</v>
      </c>
      <c r="K49" s="1">
        <f t="shared" si="14"/>
        <v>0</v>
      </c>
      <c r="L49" s="1">
        <f t="shared" si="14"/>
        <v>0</v>
      </c>
      <c r="M49" s="1">
        <f t="shared" si="14"/>
        <v>-111111.11111111111</v>
      </c>
      <c r="N49" s="1">
        <f t="shared" si="14"/>
        <v>-111111.11111111111</v>
      </c>
      <c r="O49" s="1">
        <f t="shared" si="14"/>
        <v>-111111.11111111111</v>
      </c>
      <c r="P49" s="1">
        <f t="shared" si="14"/>
        <v>-111111.11111111111</v>
      </c>
      <c r="Q49" s="1">
        <f t="shared" si="14"/>
        <v>-111111.11111111111</v>
      </c>
      <c r="R49" s="1">
        <f t="shared" si="14"/>
        <v>-111111.11111111111</v>
      </c>
      <c r="S49" s="1">
        <f t="shared" si="14"/>
        <v>-111111.11111111111</v>
      </c>
      <c r="T49" s="1">
        <f t="shared" si="14"/>
        <v>-111111.11111111111</v>
      </c>
      <c r="U49" s="1">
        <f t="shared" si="14"/>
        <v>-111111.11111111111</v>
      </c>
      <c r="V49" s="1">
        <f t="shared" si="14"/>
        <v>-111111.11111111111</v>
      </c>
      <c r="W49" s="1">
        <f t="shared" si="14"/>
        <v>-111111.11111111111</v>
      </c>
      <c r="X49" s="1">
        <f t="shared" si="14"/>
        <v>-111111.11111111111</v>
      </c>
      <c r="Y49" s="1">
        <f t="shared" si="14"/>
        <v>-111111.11111111111</v>
      </c>
      <c r="Z49" s="1">
        <f t="shared" si="14"/>
        <v>-111111.11111111111</v>
      </c>
      <c r="AA49" s="1">
        <f t="shared" si="14"/>
        <v>-111111.11111111111</v>
      </c>
      <c r="AB49" s="1">
        <f t="shared" si="14"/>
        <v>-111111.11111111111</v>
      </c>
      <c r="AC49" s="1">
        <f t="shared" si="14"/>
        <v>-111111.11111111111</v>
      </c>
      <c r="AD49" s="1">
        <f t="shared" si="14"/>
        <v>-111111.11111111111</v>
      </c>
      <c r="AE49" s="1">
        <f t="shared" si="14"/>
        <v>-111111.11111111111</v>
      </c>
      <c r="AF49" s="1">
        <f t="shared" si="14"/>
        <v>-111111.11111111111</v>
      </c>
      <c r="AG49" s="1">
        <f t="shared" si="14"/>
        <v>-111111.11111111111</v>
      </c>
      <c r="AH49" s="1">
        <f t="shared" si="14"/>
        <v>-111111.11111111111</v>
      </c>
      <c r="AI49" s="1">
        <f t="shared" si="14"/>
        <v>-111111.11111111111</v>
      </c>
      <c r="AJ49" s="1">
        <f t="shared" si="14"/>
        <v>-111111.11111111111</v>
      </c>
      <c r="AK49" s="1">
        <f t="shared" si="14"/>
        <v>-111111.11111111111</v>
      </c>
      <c r="AL49" s="1">
        <f t="shared" si="14"/>
        <v>-111111.11111111111</v>
      </c>
      <c r="AM49" s="1">
        <f t="shared" si="14"/>
        <v>-111111.11111111111</v>
      </c>
      <c r="AN49" s="1">
        <f t="shared" si="14"/>
        <v>-111111.11111111111</v>
      </c>
      <c r="AO49" s="1">
        <f t="shared" si="14"/>
        <v>-111111.11111111111</v>
      </c>
      <c r="AP49" s="1">
        <f t="shared" si="14"/>
        <v>-111111.11111111111</v>
      </c>
      <c r="AQ49" s="1">
        <f t="shared" si="14"/>
        <v>-111111.11111111111</v>
      </c>
      <c r="AR49" s="1">
        <f t="shared" si="14"/>
        <v>-111111.11111111111</v>
      </c>
      <c r="AS49" s="1">
        <f t="shared" si="14"/>
        <v>-111111.11111111111</v>
      </c>
      <c r="AT49" s="1">
        <f t="shared" si="14"/>
        <v>-111111.11111111111</v>
      </c>
      <c r="AU49" s="1">
        <f t="shared" si="14"/>
        <v>-111111.11111111111</v>
      </c>
      <c r="AV49" s="1">
        <f t="shared" si="14"/>
        <v>-111111.11111111111</v>
      </c>
      <c r="AW49" s="1">
        <f t="shared" si="14"/>
        <v>0</v>
      </c>
      <c r="AX49" s="1">
        <f>SUM(B49:AW49)</f>
        <v>-3999999.9999999972</v>
      </c>
      <c r="AY49" t="s">
        <v>34</v>
      </c>
    </row>
    <row r="50" spans="1:51" x14ac:dyDescent="0.3">
      <c r="A50" t="s">
        <v>37</v>
      </c>
      <c r="B50" s="1">
        <f t="shared" ref="B50:AW50" si="15">IF(B48&gt;1,B48+B49,0)</f>
        <v>0</v>
      </c>
      <c r="C50" s="1">
        <f t="shared" si="15"/>
        <v>0</v>
      </c>
      <c r="D50" s="1">
        <f t="shared" si="15"/>
        <v>0</v>
      </c>
      <c r="E50" s="1">
        <f t="shared" si="15"/>
        <v>0</v>
      </c>
      <c r="F50" s="1">
        <f t="shared" si="15"/>
        <v>0</v>
      </c>
      <c r="G50" s="1">
        <f t="shared" si="15"/>
        <v>0</v>
      </c>
      <c r="H50" s="1">
        <f t="shared" si="15"/>
        <v>0</v>
      </c>
      <c r="I50" s="1">
        <f t="shared" si="15"/>
        <v>0</v>
      </c>
      <c r="J50" s="1">
        <f t="shared" si="15"/>
        <v>0</v>
      </c>
      <c r="K50" s="1">
        <f t="shared" si="15"/>
        <v>0</v>
      </c>
      <c r="L50" s="1">
        <f t="shared" si="15"/>
        <v>0</v>
      </c>
      <c r="M50" s="1">
        <f t="shared" si="15"/>
        <v>3888888.888888889</v>
      </c>
      <c r="N50" s="1">
        <f t="shared" si="15"/>
        <v>3777777.777777778</v>
      </c>
      <c r="O50" s="1">
        <f t="shared" si="15"/>
        <v>3666666.666666667</v>
      </c>
      <c r="P50" s="1">
        <f t="shared" si="15"/>
        <v>3555555.555555556</v>
      </c>
      <c r="Q50" s="1">
        <f t="shared" si="15"/>
        <v>3444444.444444445</v>
      </c>
      <c r="R50" s="1">
        <f t="shared" si="15"/>
        <v>3333333.333333334</v>
      </c>
      <c r="S50" s="1">
        <f t="shared" si="15"/>
        <v>3222222.2222222229</v>
      </c>
      <c r="T50" s="1">
        <f t="shared" si="15"/>
        <v>3111111.1111111119</v>
      </c>
      <c r="U50" s="1">
        <f t="shared" si="15"/>
        <v>3000000.0000000009</v>
      </c>
      <c r="V50" s="1">
        <f t="shared" si="15"/>
        <v>2888888.8888888899</v>
      </c>
      <c r="W50" s="1">
        <f t="shared" si="15"/>
        <v>2777777.7777777789</v>
      </c>
      <c r="X50" s="1">
        <f t="shared" si="15"/>
        <v>2666666.6666666679</v>
      </c>
      <c r="Y50" s="1">
        <f t="shared" si="15"/>
        <v>2555555.5555555569</v>
      </c>
      <c r="Z50" s="1">
        <f t="shared" si="15"/>
        <v>2444444.4444444459</v>
      </c>
      <c r="AA50" s="1">
        <f t="shared" si="15"/>
        <v>2333333.3333333349</v>
      </c>
      <c r="AB50" s="1">
        <f t="shared" si="15"/>
        <v>2222222.2222222239</v>
      </c>
      <c r="AC50" s="1">
        <f t="shared" si="15"/>
        <v>2111111.1111111129</v>
      </c>
      <c r="AD50" s="1">
        <f t="shared" si="15"/>
        <v>2000000.0000000019</v>
      </c>
      <c r="AE50" s="1">
        <f t="shared" si="15"/>
        <v>1888888.8888888909</v>
      </c>
      <c r="AF50" s="1">
        <f t="shared" si="15"/>
        <v>1777777.7777777798</v>
      </c>
      <c r="AG50" s="1">
        <f t="shared" si="15"/>
        <v>1666666.6666666688</v>
      </c>
      <c r="AH50" s="1">
        <f t="shared" si="15"/>
        <v>1555555.5555555578</v>
      </c>
      <c r="AI50" s="1">
        <f t="shared" si="15"/>
        <v>1444444.4444444468</v>
      </c>
      <c r="AJ50" s="1">
        <f t="shared" si="15"/>
        <v>1333333.3333333358</v>
      </c>
      <c r="AK50" s="1">
        <f t="shared" si="15"/>
        <v>1222222.2222222248</v>
      </c>
      <c r="AL50" s="1">
        <f t="shared" si="15"/>
        <v>1111111.1111111138</v>
      </c>
      <c r="AM50" s="1">
        <f t="shared" si="15"/>
        <v>1000000.0000000027</v>
      </c>
      <c r="AN50" s="1">
        <f t="shared" si="15"/>
        <v>888888.88888889155</v>
      </c>
      <c r="AO50" s="1">
        <f t="shared" si="15"/>
        <v>777777.77777778043</v>
      </c>
      <c r="AP50" s="1">
        <f t="shared" si="15"/>
        <v>666666.66666666931</v>
      </c>
      <c r="AQ50" s="1">
        <f t="shared" si="15"/>
        <v>555555.55555555818</v>
      </c>
      <c r="AR50" s="1">
        <f t="shared" si="15"/>
        <v>444444.44444444706</v>
      </c>
      <c r="AS50" s="1">
        <f t="shared" si="15"/>
        <v>333333.33333333593</v>
      </c>
      <c r="AT50" s="1">
        <f t="shared" si="15"/>
        <v>222222.22222222481</v>
      </c>
      <c r="AU50" s="1">
        <f t="shared" si="15"/>
        <v>111111.1111111137</v>
      </c>
      <c r="AV50" s="1">
        <f t="shared" si="15"/>
        <v>2.5902409106492996E-9</v>
      </c>
      <c r="AW50" s="1">
        <f t="shared" si="15"/>
        <v>0</v>
      </c>
    </row>
    <row r="51" spans="1:51" x14ac:dyDescent="0.3">
      <c r="A51" t="s">
        <v>38</v>
      </c>
      <c r="B51" s="1">
        <f>IF(B48&gt;1,IF(B41&gt;=6,-0.00833333*B48,0),0)</f>
        <v>0</v>
      </c>
      <c r="C51" s="1">
        <f>IF(C48&gt;1,IF(C41&gt;=6,-0.00833333*C48,0),0)</f>
        <v>0</v>
      </c>
      <c r="D51" s="1">
        <f>IF(D48&gt;1,IF(D41&gt;=6,-0.00833333*D48,0),0)</f>
        <v>0</v>
      </c>
      <c r="E51" s="1">
        <f>IF(E48&gt;1,IF(E41&gt;=6,-0.00833333*E48,0),0)</f>
        <v>0</v>
      </c>
      <c r="F51" s="1">
        <f>IF(F48&gt;1,IF(F41&gt;=6,-0.00833333*F48,0),0)</f>
        <v>0</v>
      </c>
      <c r="G51" s="1">
        <f>IF(G48&gt;1,IF(G41&gt;=6,-($B$11/12)*G48,0),0)</f>
        <v>0</v>
      </c>
      <c r="H51" s="1">
        <f>IF(H48&gt;1,IF(H41&gt;=6,-$B$11/12*H48,0),0)</f>
        <v>0</v>
      </c>
      <c r="I51" s="1">
        <f t="shared" ref="I51:AW51" si="16">IF(I48&gt;1,IF(I41&gt;=6,-0.00833333*I48,0),0)</f>
        <v>0</v>
      </c>
      <c r="J51" s="1">
        <f t="shared" si="16"/>
        <v>0</v>
      </c>
      <c r="K51" s="1">
        <f t="shared" si="16"/>
        <v>0</v>
      </c>
      <c r="L51" s="1">
        <f t="shared" si="16"/>
        <v>0</v>
      </c>
      <c r="M51" s="1">
        <f t="shared" si="16"/>
        <v>-33333.32</v>
      </c>
      <c r="N51" s="1">
        <f t="shared" si="16"/>
        <v>-32407.394444444446</v>
      </c>
      <c r="O51" s="1">
        <f t="shared" si="16"/>
        <v>-31481.468888888889</v>
      </c>
      <c r="P51" s="1">
        <f t="shared" si="16"/>
        <v>-30555.543333333335</v>
      </c>
      <c r="Q51" s="1">
        <f t="shared" si="16"/>
        <v>-29629.617777777781</v>
      </c>
      <c r="R51" s="1">
        <f t="shared" si="16"/>
        <v>-28703.692222222227</v>
      </c>
      <c r="S51" s="1">
        <f t="shared" si="16"/>
        <v>-27777.76666666667</v>
      </c>
      <c r="T51" s="1">
        <f t="shared" si="16"/>
        <v>-26851.841111111116</v>
      </c>
      <c r="U51" s="1">
        <f t="shared" si="16"/>
        <v>-25925.915555555563</v>
      </c>
      <c r="V51" s="1">
        <f t="shared" si="16"/>
        <v>-24999.990000000009</v>
      </c>
      <c r="W51" s="1">
        <f t="shared" si="16"/>
        <v>-24074.064444444452</v>
      </c>
      <c r="X51" s="1">
        <f t="shared" si="16"/>
        <v>-23148.138888888898</v>
      </c>
      <c r="Y51" s="1">
        <f t="shared" si="16"/>
        <v>-22222.213333333344</v>
      </c>
      <c r="Z51" s="1">
        <f t="shared" si="16"/>
        <v>-21296.28777777779</v>
      </c>
      <c r="AA51" s="1">
        <f t="shared" si="16"/>
        <v>-20370.362222222233</v>
      </c>
      <c r="AB51" s="1">
        <f t="shared" si="16"/>
        <v>-19444.436666666679</v>
      </c>
      <c r="AC51" s="1">
        <f t="shared" si="16"/>
        <v>-18518.511111111126</v>
      </c>
      <c r="AD51" s="1">
        <f t="shared" si="16"/>
        <v>-17592.585555555572</v>
      </c>
      <c r="AE51" s="1">
        <f t="shared" si="16"/>
        <v>-16666.660000000014</v>
      </c>
      <c r="AF51" s="1">
        <f t="shared" si="16"/>
        <v>-15740.734444444461</v>
      </c>
      <c r="AG51" s="1">
        <f t="shared" si="16"/>
        <v>-14814.808888888905</v>
      </c>
      <c r="AH51" s="1">
        <f t="shared" si="16"/>
        <v>-13888.883333333351</v>
      </c>
      <c r="AI51" s="1">
        <f t="shared" si="16"/>
        <v>-12962.957777777796</v>
      </c>
      <c r="AJ51" s="1">
        <f t="shared" si="16"/>
        <v>-12037.032222222242</v>
      </c>
      <c r="AK51" s="1">
        <f t="shared" si="16"/>
        <v>-11111.106666666687</v>
      </c>
      <c r="AL51" s="1">
        <f t="shared" si="16"/>
        <v>-10185.181111111133</v>
      </c>
      <c r="AM51" s="1">
        <f t="shared" si="16"/>
        <v>-9259.2555555555773</v>
      </c>
      <c r="AN51" s="1">
        <f t="shared" si="16"/>
        <v>-8333.3300000000218</v>
      </c>
      <c r="AO51" s="1">
        <f t="shared" si="16"/>
        <v>-7407.4044444444662</v>
      </c>
      <c r="AP51" s="1">
        <f t="shared" si="16"/>
        <v>-6481.4788888889107</v>
      </c>
      <c r="AQ51" s="1">
        <f t="shared" si="16"/>
        <v>-5555.5533333333551</v>
      </c>
      <c r="AR51" s="1">
        <f t="shared" si="16"/>
        <v>-4629.6277777777996</v>
      </c>
      <c r="AS51" s="1">
        <f t="shared" si="16"/>
        <v>-3703.702222222244</v>
      </c>
      <c r="AT51" s="1">
        <f t="shared" si="16"/>
        <v>-2777.7766666666885</v>
      </c>
      <c r="AU51" s="1">
        <f t="shared" si="16"/>
        <v>-1851.8511111111327</v>
      </c>
      <c r="AV51" s="1">
        <f t="shared" si="16"/>
        <v>-925.92555555557715</v>
      </c>
      <c r="AW51" s="1">
        <f t="shared" si="16"/>
        <v>0</v>
      </c>
      <c r="AX51" s="1">
        <f>SUM(B51:AW51)</f>
        <v>-616666.42000000074</v>
      </c>
      <c r="AY51" t="s">
        <v>35</v>
      </c>
    </row>
    <row r="52" spans="1:51" x14ac:dyDescent="0.3">
      <c r="A52" t="s">
        <v>42</v>
      </c>
      <c r="B52" s="1">
        <f t="shared" ref="B52:AW52" si="17">B49+B51</f>
        <v>0</v>
      </c>
      <c r="C52" s="1">
        <f t="shared" si="17"/>
        <v>0</v>
      </c>
      <c r="D52" s="1">
        <f t="shared" si="17"/>
        <v>0</v>
      </c>
      <c r="E52" s="1">
        <f t="shared" si="17"/>
        <v>0</v>
      </c>
      <c r="F52" s="1">
        <f t="shared" si="17"/>
        <v>0</v>
      </c>
      <c r="G52" s="1">
        <f t="shared" si="17"/>
        <v>0</v>
      </c>
      <c r="H52" s="1">
        <f t="shared" si="17"/>
        <v>0</v>
      </c>
      <c r="I52" s="1">
        <f t="shared" si="17"/>
        <v>0</v>
      </c>
      <c r="J52" s="1">
        <f t="shared" si="17"/>
        <v>0</v>
      </c>
      <c r="K52" s="1">
        <f t="shared" si="17"/>
        <v>0</v>
      </c>
      <c r="L52" s="1">
        <f t="shared" si="17"/>
        <v>0</v>
      </c>
      <c r="M52" s="1">
        <f t="shared" si="17"/>
        <v>-144444.4311111111</v>
      </c>
      <c r="N52" s="1">
        <f t="shared" si="17"/>
        <v>-143518.50555555554</v>
      </c>
      <c r="O52" s="1">
        <f t="shared" si="17"/>
        <v>-142592.57999999999</v>
      </c>
      <c r="P52" s="1">
        <f t="shared" si="17"/>
        <v>-141666.65444444446</v>
      </c>
      <c r="Q52" s="1">
        <f t="shared" si="17"/>
        <v>-140740.7288888889</v>
      </c>
      <c r="R52" s="1">
        <f t="shared" si="17"/>
        <v>-139814.80333333334</v>
      </c>
      <c r="S52" s="1">
        <f t="shared" si="17"/>
        <v>-138888.87777777779</v>
      </c>
      <c r="T52" s="1">
        <f t="shared" si="17"/>
        <v>-137962.95222222223</v>
      </c>
      <c r="U52" s="1">
        <f t="shared" si="17"/>
        <v>-137037.02666666667</v>
      </c>
      <c r="V52" s="1">
        <f t="shared" si="17"/>
        <v>-136111.10111111111</v>
      </c>
      <c r="W52" s="1">
        <f t="shared" si="17"/>
        <v>-135185.17555555556</v>
      </c>
      <c r="X52" s="1">
        <f t="shared" si="17"/>
        <v>-134259.25</v>
      </c>
      <c r="Y52" s="1">
        <f t="shared" si="17"/>
        <v>-133333.32444444444</v>
      </c>
      <c r="Z52" s="1">
        <f t="shared" si="17"/>
        <v>-132407.39888888889</v>
      </c>
      <c r="AA52" s="1">
        <f t="shared" si="17"/>
        <v>-131481.47333333333</v>
      </c>
      <c r="AB52" s="1">
        <f t="shared" si="17"/>
        <v>-130555.54777777779</v>
      </c>
      <c r="AC52" s="1">
        <f t="shared" si="17"/>
        <v>-129629.62222222224</v>
      </c>
      <c r="AD52" s="1">
        <f t="shared" si="17"/>
        <v>-128703.69666666668</v>
      </c>
      <c r="AE52" s="1">
        <f t="shared" si="17"/>
        <v>-127777.77111111113</v>
      </c>
      <c r="AF52" s="1">
        <f t="shared" si="17"/>
        <v>-126851.84555555557</v>
      </c>
      <c r="AG52" s="1">
        <f t="shared" si="17"/>
        <v>-125925.92000000001</v>
      </c>
      <c r="AH52" s="1">
        <f t="shared" si="17"/>
        <v>-124999.99444444446</v>
      </c>
      <c r="AI52" s="1">
        <f t="shared" si="17"/>
        <v>-124074.0688888889</v>
      </c>
      <c r="AJ52" s="1">
        <f t="shared" si="17"/>
        <v>-123148.14333333336</v>
      </c>
      <c r="AK52" s="1">
        <f t="shared" si="17"/>
        <v>-122222.2177777778</v>
      </c>
      <c r="AL52" s="1">
        <f t="shared" si="17"/>
        <v>-121296.29222222224</v>
      </c>
      <c r="AM52" s="1">
        <f t="shared" si="17"/>
        <v>-120370.36666666668</v>
      </c>
      <c r="AN52" s="1">
        <f t="shared" si="17"/>
        <v>-119444.44111111113</v>
      </c>
      <c r="AO52" s="1">
        <f t="shared" si="17"/>
        <v>-118518.51555555558</v>
      </c>
      <c r="AP52" s="1">
        <f t="shared" si="17"/>
        <v>-117592.59000000003</v>
      </c>
      <c r="AQ52" s="1">
        <f t="shared" si="17"/>
        <v>-116666.66444444447</v>
      </c>
      <c r="AR52" s="1">
        <f t="shared" si="17"/>
        <v>-115740.73888888891</v>
      </c>
      <c r="AS52" s="1">
        <f t="shared" si="17"/>
        <v>-114814.81333333335</v>
      </c>
      <c r="AT52" s="1">
        <f t="shared" si="17"/>
        <v>-113888.8877777778</v>
      </c>
      <c r="AU52" s="1">
        <f t="shared" si="17"/>
        <v>-112962.96222222224</v>
      </c>
      <c r="AV52" s="1">
        <f t="shared" si="17"/>
        <v>-112037.03666666668</v>
      </c>
      <c r="AW52" s="1">
        <f t="shared" si="17"/>
        <v>0</v>
      </c>
    </row>
    <row r="53" spans="1:5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51" x14ac:dyDescent="0.3">
      <c r="A54" s="2" t="s">
        <v>29</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51" x14ac:dyDescent="0.3">
      <c r="A55" t="s">
        <v>8</v>
      </c>
      <c r="B55">
        <v>1</v>
      </c>
      <c r="C55">
        <v>2</v>
      </c>
      <c r="D55">
        <v>3</v>
      </c>
      <c r="E55">
        <v>4</v>
      </c>
      <c r="F55">
        <v>5</v>
      </c>
      <c r="G55">
        <v>6</v>
      </c>
      <c r="H55">
        <v>7</v>
      </c>
      <c r="I55">
        <v>8</v>
      </c>
      <c r="J55">
        <v>9</v>
      </c>
      <c r="K55">
        <v>10</v>
      </c>
      <c r="L55">
        <v>11</v>
      </c>
      <c r="M55">
        <v>12</v>
      </c>
      <c r="N55">
        <v>13</v>
      </c>
      <c r="O55">
        <v>14</v>
      </c>
      <c r="P55">
        <v>15</v>
      </c>
      <c r="Q55">
        <v>16</v>
      </c>
      <c r="R55">
        <v>17</v>
      </c>
      <c r="S55">
        <v>18</v>
      </c>
      <c r="T55">
        <v>19</v>
      </c>
      <c r="U55">
        <v>20</v>
      </c>
      <c r="V55">
        <v>21</v>
      </c>
      <c r="W55">
        <v>22</v>
      </c>
      <c r="X55">
        <v>23</v>
      </c>
      <c r="Y55">
        <v>24</v>
      </c>
      <c r="Z55">
        <v>25</v>
      </c>
      <c r="AA55">
        <v>26</v>
      </c>
      <c r="AB55">
        <v>27</v>
      </c>
      <c r="AC55">
        <v>28</v>
      </c>
      <c r="AD55">
        <v>29</v>
      </c>
      <c r="AE55">
        <v>30</v>
      </c>
      <c r="AF55">
        <v>31</v>
      </c>
      <c r="AG55">
        <v>32</v>
      </c>
      <c r="AH55">
        <v>33</v>
      </c>
      <c r="AI55">
        <v>34</v>
      </c>
      <c r="AJ55">
        <v>35</v>
      </c>
      <c r="AK55">
        <v>36</v>
      </c>
      <c r="AL55">
        <v>37</v>
      </c>
      <c r="AM55">
        <v>38</v>
      </c>
      <c r="AN55">
        <v>39</v>
      </c>
      <c r="AO55">
        <v>40</v>
      </c>
      <c r="AP55">
        <v>41</v>
      </c>
      <c r="AQ55">
        <v>42</v>
      </c>
      <c r="AR55">
        <v>43</v>
      </c>
      <c r="AS55">
        <v>44</v>
      </c>
      <c r="AT55">
        <v>45</v>
      </c>
      <c r="AU55">
        <v>46</v>
      </c>
      <c r="AV55">
        <v>47</v>
      </c>
      <c r="AW55">
        <v>48</v>
      </c>
    </row>
    <row r="56" spans="1:51" x14ac:dyDescent="0.3">
      <c r="A56" t="s">
        <v>40</v>
      </c>
      <c r="B56" s="1">
        <f>$B$7</f>
        <v>300000</v>
      </c>
      <c r="C56" s="1">
        <f t="shared" ref="C56:AW56" si="18">$B$7</f>
        <v>300000</v>
      </c>
      <c r="D56" s="1">
        <f t="shared" si="18"/>
        <v>300000</v>
      </c>
      <c r="E56" s="1">
        <f t="shared" si="18"/>
        <v>300000</v>
      </c>
      <c r="F56" s="1">
        <f t="shared" si="18"/>
        <v>300000</v>
      </c>
      <c r="G56" s="1">
        <f t="shared" si="18"/>
        <v>300000</v>
      </c>
      <c r="H56" s="1">
        <f t="shared" si="18"/>
        <v>300000</v>
      </c>
      <c r="I56" s="1">
        <f t="shared" si="18"/>
        <v>300000</v>
      </c>
      <c r="J56" s="1">
        <f t="shared" si="18"/>
        <v>300000</v>
      </c>
      <c r="K56" s="1">
        <f t="shared" si="18"/>
        <v>300000</v>
      </c>
      <c r="L56" s="1">
        <f t="shared" si="18"/>
        <v>300000</v>
      </c>
      <c r="M56" s="1">
        <f t="shared" si="18"/>
        <v>300000</v>
      </c>
      <c r="N56" s="1">
        <f t="shared" si="18"/>
        <v>300000</v>
      </c>
      <c r="O56" s="1">
        <f t="shared" si="18"/>
        <v>300000</v>
      </c>
      <c r="P56" s="1">
        <f t="shared" si="18"/>
        <v>300000</v>
      </c>
      <c r="Q56" s="1">
        <f t="shared" si="18"/>
        <v>300000</v>
      </c>
      <c r="R56" s="1">
        <f t="shared" si="18"/>
        <v>300000</v>
      </c>
      <c r="S56" s="1">
        <f t="shared" si="18"/>
        <v>300000</v>
      </c>
      <c r="T56" s="1">
        <f t="shared" si="18"/>
        <v>300000</v>
      </c>
      <c r="U56" s="1">
        <f t="shared" si="18"/>
        <v>300000</v>
      </c>
      <c r="V56" s="1">
        <f t="shared" si="18"/>
        <v>300000</v>
      </c>
      <c r="W56" s="1">
        <f t="shared" si="18"/>
        <v>300000</v>
      </c>
      <c r="X56" s="1">
        <f t="shared" si="18"/>
        <v>300000</v>
      </c>
      <c r="Y56" s="1">
        <f t="shared" si="18"/>
        <v>300000</v>
      </c>
      <c r="Z56" s="1">
        <f t="shared" si="18"/>
        <v>300000</v>
      </c>
      <c r="AA56" s="1">
        <f t="shared" si="18"/>
        <v>300000</v>
      </c>
      <c r="AB56" s="1">
        <f t="shared" si="18"/>
        <v>300000</v>
      </c>
      <c r="AC56" s="1">
        <f t="shared" si="18"/>
        <v>300000</v>
      </c>
      <c r="AD56" s="1">
        <f t="shared" si="18"/>
        <v>300000</v>
      </c>
      <c r="AE56" s="1">
        <f t="shared" si="18"/>
        <v>300000</v>
      </c>
      <c r="AF56" s="1">
        <f t="shared" si="18"/>
        <v>300000</v>
      </c>
      <c r="AG56" s="1">
        <f t="shared" si="18"/>
        <v>300000</v>
      </c>
      <c r="AH56" s="1">
        <f t="shared" si="18"/>
        <v>300000</v>
      </c>
      <c r="AI56" s="1">
        <f t="shared" si="18"/>
        <v>300000</v>
      </c>
      <c r="AJ56" s="1">
        <f t="shared" si="18"/>
        <v>300000</v>
      </c>
      <c r="AK56" s="1">
        <f t="shared" si="18"/>
        <v>300000</v>
      </c>
      <c r="AL56" s="1">
        <f t="shared" si="18"/>
        <v>300000</v>
      </c>
      <c r="AM56" s="1">
        <f t="shared" si="18"/>
        <v>300000</v>
      </c>
      <c r="AN56" s="1">
        <f t="shared" si="18"/>
        <v>300000</v>
      </c>
      <c r="AO56" s="1">
        <f t="shared" si="18"/>
        <v>300000</v>
      </c>
      <c r="AP56" s="1">
        <f t="shared" si="18"/>
        <v>300000</v>
      </c>
      <c r="AQ56" s="1">
        <f t="shared" si="18"/>
        <v>300000</v>
      </c>
      <c r="AR56" s="1">
        <f t="shared" si="18"/>
        <v>300000</v>
      </c>
      <c r="AS56" s="1">
        <f t="shared" si="18"/>
        <v>300000</v>
      </c>
      <c r="AT56" s="1">
        <f t="shared" si="18"/>
        <v>300000</v>
      </c>
      <c r="AU56" s="1">
        <f t="shared" si="18"/>
        <v>300000</v>
      </c>
      <c r="AV56" s="1">
        <f t="shared" si="18"/>
        <v>300000</v>
      </c>
      <c r="AW56" s="1">
        <f t="shared" si="18"/>
        <v>300000</v>
      </c>
    </row>
    <row r="58" spans="1:51" x14ac:dyDescent="0.3">
      <c r="A58" t="s">
        <v>31</v>
      </c>
      <c r="B58" s="1">
        <f>B10</f>
        <v>4000000</v>
      </c>
      <c r="C58" s="1">
        <f t="shared" ref="C58:AW58" si="19">IF(B58-C56&gt;=0, ROUND(B58-C56,0), 0)</f>
        <v>3700000</v>
      </c>
      <c r="D58" s="1">
        <f t="shared" si="19"/>
        <v>3400000</v>
      </c>
      <c r="E58" s="1">
        <f t="shared" si="19"/>
        <v>3100000</v>
      </c>
      <c r="F58" s="1">
        <f t="shared" si="19"/>
        <v>2800000</v>
      </c>
      <c r="G58" s="1">
        <f t="shared" si="19"/>
        <v>2500000</v>
      </c>
      <c r="H58" s="1">
        <f t="shared" si="19"/>
        <v>2200000</v>
      </c>
      <c r="I58" s="1">
        <f t="shared" si="19"/>
        <v>1900000</v>
      </c>
      <c r="J58" s="1">
        <f t="shared" si="19"/>
        <v>1600000</v>
      </c>
      <c r="K58" s="1">
        <f t="shared" si="19"/>
        <v>1300000</v>
      </c>
      <c r="L58" s="1">
        <f t="shared" si="19"/>
        <v>1000000</v>
      </c>
      <c r="M58" s="1">
        <f t="shared" si="19"/>
        <v>700000</v>
      </c>
      <c r="N58" s="1">
        <f t="shared" si="19"/>
        <v>400000</v>
      </c>
      <c r="O58" s="1">
        <f t="shared" si="19"/>
        <v>100000</v>
      </c>
      <c r="P58" s="1">
        <f t="shared" si="19"/>
        <v>0</v>
      </c>
      <c r="Q58" s="1">
        <f t="shared" si="19"/>
        <v>0</v>
      </c>
      <c r="R58" s="1">
        <f t="shared" si="19"/>
        <v>0</v>
      </c>
      <c r="S58" s="1">
        <f t="shared" si="19"/>
        <v>0</v>
      </c>
      <c r="T58" s="1">
        <f t="shared" si="19"/>
        <v>0</v>
      </c>
      <c r="U58" s="1">
        <f t="shared" si="19"/>
        <v>0</v>
      </c>
      <c r="V58" s="1">
        <f t="shared" si="19"/>
        <v>0</v>
      </c>
      <c r="W58" s="1">
        <f t="shared" si="19"/>
        <v>0</v>
      </c>
      <c r="X58" s="1">
        <f t="shared" si="19"/>
        <v>0</v>
      </c>
      <c r="Y58" s="1">
        <f t="shared" si="19"/>
        <v>0</v>
      </c>
      <c r="Z58" s="1">
        <f t="shared" si="19"/>
        <v>0</v>
      </c>
      <c r="AA58" s="1">
        <f t="shared" si="19"/>
        <v>0</v>
      </c>
      <c r="AB58" s="1">
        <f t="shared" si="19"/>
        <v>0</v>
      </c>
      <c r="AC58" s="1">
        <f t="shared" si="19"/>
        <v>0</v>
      </c>
      <c r="AD58" s="1">
        <f t="shared" si="19"/>
        <v>0</v>
      </c>
      <c r="AE58" s="1">
        <f t="shared" si="19"/>
        <v>0</v>
      </c>
      <c r="AF58" s="1">
        <f t="shared" si="19"/>
        <v>0</v>
      </c>
      <c r="AG58" s="1">
        <f t="shared" si="19"/>
        <v>0</v>
      </c>
      <c r="AH58" s="1">
        <f t="shared" si="19"/>
        <v>0</v>
      </c>
      <c r="AI58" s="1">
        <f t="shared" si="19"/>
        <v>0</v>
      </c>
      <c r="AJ58" s="1">
        <f t="shared" si="19"/>
        <v>0</v>
      </c>
      <c r="AK58" s="1">
        <f t="shared" si="19"/>
        <v>0</v>
      </c>
      <c r="AL58" s="1">
        <f t="shared" si="19"/>
        <v>0</v>
      </c>
      <c r="AM58" s="1">
        <f t="shared" si="19"/>
        <v>0</v>
      </c>
      <c r="AN58" s="1">
        <f t="shared" si="19"/>
        <v>0</v>
      </c>
      <c r="AO58" s="1">
        <f t="shared" si="19"/>
        <v>0</v>
      </c>
      <c r="AP58" s="1">
        <f t="shared" si="19"/>
        <v>0</v>
      </c>
      <c r="AQ58" s="1">
        <f t="shared" si="19"/>
        <v>0</v>
      </c>
      <c r="AR58" s="1">
        <f t="shared" si="19"/>
        <v>0</v>
      </c>
      <c r="AS58" s="1">
        <f t="shared" si="19"/>
        <v>0</v>
      </c>
      <c r="AT58" s="1">
        <f t="shared" si="19"/>
        <v>0</v>
      </c>
      <c r="AU58" s="1">
        <f t="shared" si="19"/>
        <v>0</v>
      </c>
      <c r="AV58" s="1">
        <f t="shared" si="19"/>
        <v>0</v>
      </c>
      <c r="AW58" s="1">
        <f t="shared" si="19"/>
        <v>0</v>
      </c>
    </row>
    <row r="59" spans="1:51" x14ac:dyDescent="0.3">
      <c r="A59" t="s">
        <v>32</v>
      </c>
      <c r="B59" s="1">
        <f>B58</f>
        <v>4000000</v>
      </c>
      <c r="C59" s="1">
        <f t="shared" ref="C59:Q59" si="20">IF(B59-C56+C61+C63+C65&gt;1,ROUND(B59-C56+C61+C63+C65,0),0)</f>
        <v>3700000</v>
      </c>
      <c r="D59" s="1">
        <f t="shared" si="20"/>
        <v>3400000</v>
      </c>
      <c r="E59" s="1">
        <f t="shared" si="20"/>
        <v>3100000</v>
      </c>
      <c r="F59" s="1">
        <f t="shared" si="20"/>
        <v>2800000</v>
      </c>
      <c r="G59" s="1">
        <f t="shared" si="20"/>
        <v>6466667</v>
      </c>
      <c r="H59" s="1">
        <f t="shared" si="20"/>
        <v>6133334</v>
      </c>
      <c r="I59" s="1">
        <f t="shared" si="20"/>
        <v>5800001</v>
      </c>
      <c r="J59" s="1">
        <f t="shared" si="20"/>
        <v>5466668</v>
      </c>
      <c r="K59" s="1">
        <f t="shared" si="20"/>
        <v>5133335</v>
      </c>
      <c r="L59" s="1">
        <f t="shared" si="20"/>
        <v>4800002</v>
      </c>
      <c r="M59" s="1">
        <f t="shared" si="20"/>
        <v>4466669</v>
      </c>
      <c r="N59" s="1">
        <f t="shared" si="20"/>
        <v>4133336</v>
      </c>
      <c r="O59" s="1">
        <f t="shared" si="20"/>
        <v>3800003</v>
      </c>
      <c r="P59" s="1">
        <f t="shared" si="20"/>
        <v>3466670</v>
      </c>
      <c r="Q59" s="1">
        <f t="shared" si="20"/>
        <v>3133337</v>
      </c>
      <c r="R59" s="1">
        <f>IF(Q59-R56+R61+R63+R65&gt;1,ROUND(Q59-R56+R61+R63+R65,0),0)</f>
        <v>2800004</v>
      </c>
      <c r="S59" s="1">
        <f t="shared" ref="S59:AO59" si="21">IF(R59-S56+S61+S63+S65&gt;1,ROUND(R59-S56+S61+S63+S65,0),0)</f>
        <v>2466671</v>
      </c>
      <c r="T59" s="1">
        <f t="shared" si="21"/>
        <v>2133338</v>
      </c>
      <c r="U59" s="1">
        <f t="shared" si="21"/>
        <v>1800005</v>
      </c>
      <c r="V59" s="1">
        <f t="shared" si="21"/>
        <v>1466672</v>
      </c>
      <c r="W59" s="1">
        <f t="shared" si="21"/>
        <v>1133339</v>
      </c>
      <c r="X59" s="1">
        <f t="shared" si="21"/>
        <v>800006</v>
      </c>
      <c r="Y59" s="1">
        <f t="shared" si="21"/>
        <v>466673</v>
      </c>
      <c r="Z59" s="1">
        <f t="shared" si="21"/>
        <v>133340</v>
      </c>
      <c r="AA59" s="1">
        <f t="shared" si="21"/>
        <v>0</v>
      </c>
      <c r="AB59" s="1">
        <f t="shared" si="21"/>
        <v>0</v>
      </c>
      <c r="AC59" s="1">
        <f t="shared" si="21"/>
        <v>0</v>
      </c>
      <c r="AD59" s="1">
        <f t="shared" si="21"/>
        <v>0</v>
      </c>
      <c r="AE59" s="1">
        <f t="shared" si="21"/>
        <v>0</v>
      </c>
      <c r="AF59" s="1">
        <f t="shared" si="21"/>
        <v>0</v>
      </c>
      <c r="AG59" s="1">
        <f t="shared" si="21"/>
        <v>0</v>
      </c>
      <c r="AH59" s="1">
        <f t="shared" si="21"/>
        <v>0</v>
      </c>
      <c r="AI59" s="1">
        <f t="shared" si="21"/>
        <v>0</v>
      </c>
      <c r="AJ59" s="1">
        <f t="shared" si="21"/>
        <v>0</v>
      </c>
      <c r="AK59" s="1">
        <f t="shared" si="21"/>
        <v>0</v>
      </c>
      <c r="AL59" s="1">
        <f t="shared" si="21"/>
        <v>0</v>
      </c>
      <c r="AM59" s="1">
        <f t="shared" si="21"/>
        <v>0</v>
      </c>
      <c r="AN59" s="1">
        <f t="shared" si="21"/>
        <v>0</v>
      </c>
      <c r="AO59" s="1">
        <f t="shared" si="21"/>
        <v>0</v>
      </c>
      <c r="AP59" s="1">
        <v>0</v>
      </c>
      <c r="AQ59" s="1">
        <f t="shared" ref="AQ59:AW59" si="22">IF(AP59-AQ56+AQ61+AQ63+AQ65&gt;1,ROUND(AP59-AQ56+AQ61+AQ63+AQ65,0),0)</f>
        <v>0</v>
      </c>
      <c r="AR59" s="1">
        <f t="shared" si="22"/>
        <v>0</v>
      </c>
      <c r="AS59" s="1">
        <f t="shared" si="22"/>
        <v>0</v>
      </c>
      <c r="AT59" s="1">
        <f t="shared" si="22"/>
        <v>0</v>
      </c>
      <c r="AU59" s="1">
        <f t="shared" si="22"/>
        <v>0</v>
      </c>
      <c r="AV59" s="1">
        <f t="shared" si="22"/>
        <v>0</v>
      </c>
      <c r="AW59" s="1">
        <f t="shared" si="22"/>
        <v>0</v>
      </c>
    </row>
    <row r="61" spans="1:51" x14ac:dyDescent="0.3">
      <c r="A61" t="s">
        <v>9</v>
      </c>
      <c r="B61" s="1">
        <v>0</v>
      </c>
      <c r="C61">
        <v>0</v>
      </c>
      <c r="D61">
        <v>0</v>
      </c>
      <c r="E61">
        <v>0</v>
      </c>
      <c r="F61">
        <v>0</v>
      </c>
      <c r="G61" s="1">
        <f>B10</f>
        <v>4000000</v>
      </c>
      <c r="H61">
        <v>0</v>
      </c>
      <c r="I61">
        <f>H61</f>
        <v>0</v>
      </c>
      <c r="J61">
        <f t="shared" ref="J61:AW61" si="23">I61</f>
        <v>0</v>
      </c>
      <c r="K61">
        <f t="shared" si="23"/>
        <v>0</v>
      </c>
      <c r="L61">
        <f t="shared" si="23"/>
        <v>0</v>
      </c>
      <c r="M61">
        <f t="shared" si="23"/>
        <v>0</v>
      </c>
      <c r="N61">
        <f t="shared" si="23"/>
        <v>0</v>
      </c>
      <c r="O61">
        <f t="shared" si="23"/>
        <v>0</v>
      </c>
      <c r="P61">
        <f t="shared" si="23"/>
        <v>0</v>
      </c>
      <c r="Q61">
        <f t="shared" si="23"/>
        <v>0</v>
      </c>
      <c r="R61">
        <f t="shared" si="23"/>
        <v>0</v>
      </c>
      <c r="S61">
        <f t="shared" si="23"/>
        <v>0</v>
      </c>
      <c r="T61">
        <f t="shared" si="23"/>
        <v>0</v>
      </c>
      <c r="U61">
        <f t="shared" si="23"/>
        <v>0</v>
      </c>
      <c r="V61">
        <f t="shared" si="23"/>
        <v>0</v>
      </c>
      <c r="W61">
        <f t="shared" si="23"/>
        <v>0</v>
      </c>
      <c r="X61">
        <f t="shared" si="23"/>
        <v>0</v>
      </c>
      <c r="Y61">
        <f t="shared" si="23"/>
        <v>0</v>
      </c>
      <c r="Z61">
        <f t="shared" si="23"/>
        <v>0</v>
      </c>
      <c r="AA61">
        <f t="shared" si="23"/>
        <v>0</v>
      </c>
      <c r="AB61">
        <f t="shared" si="23"/>
        <v>0</v>
      </c>
      <c r="AC61">
        <f t="shared" si="23"/>
        <v>0</v>
      </c>
      <c r="AD61">
        <f t="shared" si="23"/>
        <v>0</v>
      </c>
      <c r="AE61">
        <f t="shared" si="23"/>
        <v>0</v>
      </c>
      <c r="AF61">
        <f t="shared" si="23"/>
        <v>0</v>
      </c>
      <c r="AG61">
        <f t="shared" si="23"/>
        <v>0</v>
      </c>
      <c r="AH61">
        <f t="shared" si="23"/>
        <v>0</v>
      </c>
      <c r="AI61">
        <f t="shared" si="23"/>
        <v>0</v>
      </c>
      <c r="AJ61">
        <f t="shared" si="23"/>
        <v>0</v>
      </c>
      <c r="AK61">
        <f t="shared" si="23"/>
        <v>0</v>
      </c>
      <c r="AL61">
        <f t="shared" si="23"/>
        <v>0</v>
      </c>
      <c r="AM61">
        <f t="shared" si="23"/>
        <v>0</v>
      </c>
      <c r="AN61">
        <f t="shared" si="23"/>
        <v>0</v>
      </c>
      <c r="AO61">
        <f t="shared" si="23"/>
        <v>0</v>
      </c>
      <c r="AP61">
        <f t="shared" si="23"/>
        <v>0</v>
      </c>
      <c r="AQ61">
        <f t="shared" si="23"/>
        <v>0</v>
      </c>
      <c r="AR61">
        <f t="shared" si="23"/>
        <v>0</v>
      </c>
      <c r="AS61">
        <f t="shared" si="23"/>
        <v>0</v>
      </c>
      <c r="AT61">
        <f t="shared" si="23"/>
        <v>0</v>
      </c>
      <c r="AU61">
        <f t="shared" si="23"/>
        <v>0</v>
      </c>
      <c r="AV61">
        <f t="shared" si="23"/>
        <v>0</v>
      </c>
      <c r="AW61">
        <f t="shared" si="23"/>
        <v>0</v>
      </c>
    </row>
    <row r="62" spans="1:51" x14ac:dyDescent="0.3">
      <c r="A62" t="s">
        <v>36</v>
      </c>
      <c r="B62" s="1">
        <f>B61</f>
        <v>0</v>
      </c>
      <c r="C62" s="1">
        <f t="shared" ref="C62:AW62" si="24">B64+C61</f>
        <v>0</v>
      </c>
      <c r="D62" s="1">
        <f t="shared" si="24"/>
        <v>0</v>
      </c>
      <c r="E62" s="1">
        <f t="shared" si="24"/>
        <v>0</v>
      </c>
      <c r="F62" s="1">
        <f t="shared" si="24"/>
        <v>0</v>
      </c>
      <c r="G62" s="1">
        <f t="shared" si="24"/>
        <v>4000000</v>
      </c>
      <c r="H62" s="1">
        <f t="shared" si="24"/>
        <v>4000000</v>
      </c>
      <c r="I62" s="1">
        <f t="shared" si="24"/>
        <v>4000000</v>
      </c>
      <c r="J62" s="1">
        <f t="shared" si="24"/>
        <v>4000000</v>
      </c>
      <c r="K62" s="1">
        <f t="shared" si="24"/>
        <v>4000000</v>
      </c>
      <c r="L62" s="1">
        <f t="shared" si="24"/>
        <v>4000000</v>
      </c>
      <c r="M62" s="1">
        <f t="shared" si="24"/>
        <v>4000000</v>
      </c>
      <c r="N62" s="1">
        <f t="shared" si="24"/>
        <v>4000000</v>
      </c>
      <c r="O62" s="1">
        <f t="shared" si="24"/>
        <v>4000000</v>
      </c>
      <c r="P62" s="1">
        <f t="shared" si="24"/>
        <v>4000000</v>
      </c>
      <c r="Q62" s="1">
        <f t="shared" si="24"/>
        <v>4000000</v>
      </c>
      <c r="R62" s="1">
        <f t="shared" si="24"/>
        <v>4000000</v>
      </c>
      <c r="S62" s="1">
        <f t="shared" si="24"/>
        <v>4000000</v>
      </c>
      <c r="T62" s="1">
        <f t="shared" si="24"/>
        <v>4000000</v>
      </c>
      <c r="U62" s="1">
        <f t="shared" si="24"/>
        <v>4000000</v>
      </c>
      <c r="V62" s="1">
        <f t="shared" si="24"/>
        <v>4000000</v>
      </c>
      <c r="W62" s="1">
        <f t="shared" si="24"/>
        <v>4000000</v>
      </c>
      <c r="X62" s="1">
        <f t="shared" si="24"/>
        <v>4000000</v>
      </c>
      <c r="Y62" s="1">
        <f t="shared" si="24"/>
        <v>4000000</v>
      </c>
      <c r="Z62" s="1">
        <f t="shared" si="24"/>
        <v>4000000</v>
      </c>
      <c r="AA62" s="1">
        <f t="shared" si="24"/>
        <v>4000000</v>
      </c>
      <c r="AB62" s="1">
        <f t="shared" si="24"/>
        <v>4000000</v>
      </c>
      <c r="AC62" s="1">
        <f t="shared" si="24"/>
        <v>4000000</v>
      </c>
      <c r="AD62" s="1">
        <f t="shared" si="24"/>
        <v>4000000</v>
      </c>
      <c r="AE62" s="1">
        <f t="shared" si="24"/>
        <v>4000000</v>
      </c>
      <c r="AF62" s="1">
        <f t="shared" si="24"/>
        <v>4000000</v>
      </c>
      <c r="AG62" s="1">
        <f t="shared" si="24"/>
        <v>4000000</v>
      </c>
      <c r="AH62" s="1">
        <f t="shared" si="24"/>
        <v>4000000</v>
      </c>
      <c r="AI62" s="1">
        <f t="shared" si="24"/>
        <v>4000000</v>
      </c>
      <c r="AJ62" s="1">
        <f t="shared" si="24"/>
        <v>4000000</v>
      </c>
      <c r="AK62" s="1">
        <f t="shared" si="24"/>
        <v>4000000</v>
      </c>
      <c r="AL62" s="1">
        <f t="shared" si="24"/>
        <v>4000000</v>
      </c>
      <c r="AM62" s="1">
        <f t="shared" si="24"/>
        <v>4000000</v>
      </c>
      <c r="AN62" s="1">
        <f t="shared" si="24"/>
        <v>4000000</v>
      </c>
      <c r="AO62" s="1">
        <f t="shared" si="24"/>
        <v>4000000</v>
      </c>
      <c r="AP62" s="1">
        <f t="shared" si="24"/>
        <v>4000000</v>
      </c>
      <c r="AQ62" s="1">
        <f t="shared" si="24"/>
        <v>0</v>
      </c>
      <c r="AR62" s="1">
        <f t="shared" si="24"/>
        <v>0</v>
      </c>
      <c r="AS62" s="1">
        <f t="shared" si="24"/>
        <v>0</v>
      </c>
      <c r="AT62" s="1">
        <f t="shared" si="24"/>
        <v>0</v>
      </c>
      <c r="AU62" s="1">
        <f t="shared" si="24"/>
        <v>0</v>
      </c>
      <c r="AV62" s="1">
        <f t="shared" si="24"/>
        <v>0</v>
      </c>
      <c r="AW62" s="1">
        <f t="shared" si="24"/>
        <v>0</v>
      </c>
    </row>
    <row r="63" spans="1:51" x14ac:dyDescent="0.3">
      <c r="A63" t="s">
        <v>39</v>
      </c>
      <c r="B63" s="1">
        <v>0</v>
      </c>
      <c r="C63" s="1">
        <v>0</v>
      </c>
      <c r="D63" s="1">
        <v>0</v>
      </c>
      <c r="E63" s="1">
        <v>0</v>
      </c>
      <c r="F63" s="1">
        <v>0</v>
      </c>
      <c r="G63" s="1">
        <v>0</v>
      </c>
      <c r="H63" s="1">
        <v>0</v>
      </c>
      <c r="I63" s="1">
        <v>0</v>
      </c>
      <c r="J63" s="1">
        <v>0</v>
      </c>
      <c r="K63" s="1">
        <v>0</v>
      </c>
      <c r="L63" s="1">
        <v>0</v>
      </c>
      <c r="M63" s="1">
        <v>0</v>
      </c>
      <c r="N63" s="1">
        <v>0</v>
      </c>
      <c r="O63" s="1">
        <v>0</v>
      </c>
      <c r="P63" s="1">
        <v>0</v>
      </c>
      <c r="Q63" s="1">
        <v>0</v>
      </c>
      <c r="R63" s="1">
        <v>0</v>
      </c>
      <c r="S63" s="1">
        <v>0</v>
      </c>
      <c r="T63" s="1">
        <v>0</v>
      </c>
      <c r="U63" s="1">
        <v>0</v>
      </c>
      <c r="V63" s="1">
        <v>0</v>
      </c>
      <c r="W63" s="1">
        <v>0</v>
      </c>
      <c r="X63" s="1">
        <v>0</v>
      </c>
      <c r="Y63" s="1">
        <v>0</v>
      </c>
      <c r="Z63" s="1">
        <v>0</v>
      </c>
      <c r="AA63" s="1">
        <v>0</v>
      </c>
      <c r="AB63" s="1">
        <v>0</v>
      </c>
      <c r="AC63" s="1">
        <v>0</v>
      </c>
      <c r="AD63" s="1">
        <v>0</v>
      </c>
      <c r="AE63" s="1">
        <v>0</v>
      </c>
      <c r="AF63" s="1">
        <v>0</v>
      </c>
      <c r="AG63" s="1">
        <v>0</v>
      </c>
      <c r="AH63" s="1">
        <v>0</v>
      </c>
      <c r="AI63" s="1">
        <v>0</v>
      </c>
      <c r="AJ63" s="1">
        <v>0</v>
      </c>
      <c r="AK63" s="1">
        <v>0</v>
      </c>
      <c r="AL63" s="1">
        <v>0</v>
      </c>
      <c r="AM63" s="1">
        <v>0</v>
      </c>
      <c r="AN63" s="1">
        <v>0</v>
      </c>
      <c r="AO63" s="1">
        <v>0</v>
      </c>
      <c r="AP63" s="1">
        <v>4000000</v>
      </c>
      <c r="AQ63" s="1">
        <v>0</v>
      </c>
      <c r="AR63" s="1">
        <v>0</v>
      </c>
      <c r="AS63" s="1">
        <v>0</v>
      </c>
      <c r="AT63" s="1">
        <v>0</v>
      </c>
      <c r="AU63" s="1">
        <v>0</v>
      </c>
      <c r="AV63" s="1">
        <v>0</v>
      </c>
      <c r="AW63" s="1">
        <v>0</v>
      </c>
      <c r="AX63" s="1">
        <f>SUM(B63:AW63)</f>
        <v>4000000</v>
      </c>
      <c r="AY63" t="s">
        <v>34</v>
      </c>
    </row>
    <row r="64" spans="1:51" x14ac:dyDescent="0.3">
      <c r="A64" t="s">
        <v>37</v>
      </c>
      <c r="B64" s="1">
        <f>IF(B62&gt;1,B62+B63,0)</f>
        <v>0</v>
      </c>
      <c r="C64" s="1">
        <f>IF(C62&gt;1,C62+C63,0)</f>
        <v>0</v>
      </c>
      <c r="D64" s="1">
        <f>IF(D62&gt;1,D62+D63,0)</f>
        <v>0</v>
      </c>
      <c r="E64" s="1">
        <f>IF(E62&gt;1,E62+E63,0)</f>
        <v>0</v>
      </c>
      <c r="F64" s="1">
        <f>IF(F62&gt;1,F62+F63,0)</f>
        <v>0</v>
      </c>
      <c r="G64" s="1">
        <f>G61</f>
        <v>4000000</v>
      </c>
      <c r="H64" s="1">
        <f>G64</f>
        <v>4000000</v>
      </c>
      <c r="I64" s="1">
        <f t="shared" ref="I64:AO64" si="25">H64</f>
        <v>4000000</v>
      </c>
      <c r="J64" s="1">
        <f t="shared" si="25"/>
        <v>4000000</v>
      </c>
      <c r="K64" s="1">
        <f t="shared" si="25"/>
        <v>4000000</v>
      </c>
      <c r="L64" s="1">
        <f t="shared" si="25"/>
        <v>4000000</v>
      </c>
      <c r="M64" s="1">
        <f t="shared" si="25"/>
        <v>4000000</v>
      </c>
      <c r="N64" s="1">
        <f t="shared" si="25"/>
        <v>4000000</v>
      </c>
      <c r="O64" s="1">
        <f t="shared" si="25"/>
        <v>4000000</v>
      </c>
      <c r="P64" s="1">
        <f t="shared" si="25"/>
        <v>4000000</v>
      </c>
      <c r="Q64" s="1">
        <f t="shared" si="25"/>
        <v>4000000</v>
      </c>
      <c r="R64" s="1">
        <f t="shared" si="25"/>
        <v>4000000</v>
      </c>
      <c r="S64" s="1">
        <f t="shared" si="25"/>
        <v>4000000</v>
      </c>
      <c r="T64" s="1">
        <f t="shared" si="25"/>
        <v>4000000</v>
      </c>
      <c r="U64" s="1">
        <f t="shared" si="25"/>
        <v>4000000</v>
      </c>
      <c r="V64" s="1">
        <f t="shared" si="25"/>
        <v>4000000</v>
      </c>
      <c r="W64" s="1">
        <f t="shared" si="25"/>
        <v>4000000</v>
      </c>
      <c r="X64" s="1">
        <f t="shared" si="25"/>
        <v>4000000</v>
      </c>
      <c r="Y64" s="1">
        <f t="shared" si="25"/>
        <v>4000000</v>
      </c>
      <c r="Z64" s="1">
        <f t="shared" si="25"/>
        <v>4000000</v>
      </c>
      <c r="AA64" s="1">
        <f t="shared" si="25"/>
        <v>4000000</v>
      </c>
      <c r="AB64" s="1">
        <f t="shared" si="25"/>
        <v>4000000</v>
      </c>
      <c r="AC64" s="1">
        <f t="shared" si="25"/>
        <v>4000000</v>
      </c>
      <c r="AD64" s="1">
        <f t="shared" si="25"/>
        <v>4000000</v>
      </c>
      <c r="AE64" s="1">
        <f t="shared" si="25"/>
        <v>4000000</v>
      </c>
      <c r="AF64" s="1">
        <f t="shared" si="25"/>
        <v>4000000</v>
      </c>
      <c r="AG64" s="1">
        <f t="shared" si="25"/>
        <v>4000000</v>
      </c>
      <c r="AH64" s="1">
        <f t="shared" si="25"/>
        <v>4000000</v>
      </c>
      <c r="AI64" s="1">
        <f t="shared" si="25"/>
        <v>4000000</v>
      </c>
      <c r="AJ64" s="1">
        <f t="shared" si="25"/>
        <v>4000000</v>
      </c>
      <c r="AK64" s="1">
        <f t="shared" si="25"/>
        <v>4000000</v>
      </c>
      <c r="AL64" s="1">
        <f t="shared" si="25"/>
        <v>4000000</v>
      </c>
      <c r="AM64" s="1">
        <f t="shared" si="25"/>
        <v>4000000</v>
      </c>
      <c r="AN64" s="1">
        <f t="shared" si="25"/>
        <v>4000000</v>
      </c>
      <c r="AO64" s="1">
        <f t="shared" si="25"/>
        <v>4000000</v>
      </c>
      <c r="AP64" s="1">
        <f>AO64-AP63</f>
        <v>0</v>
      </c>
      <c r="AQ64" s="1">
        <f t="shared" ref="AQ64:AW64" si="26">IF(AQ62&gt;1,AQ62+AQ63,0)</f>
        <v>0</v>
      </c>
      <c r="AR64" s="1">
        <f t="shared" si="26"/>
        <v>0</v>
      </c>
      <c r="AS64" s="1">
        <f t="shared" si="26"/>
        <v>0</v>
      </c>
      <c r="AT64" s="1">
        <f t="shared" si="26"/>
        <v>0</v>
      </c>
      <c r="AU64" s="1">
        <f t="shared" si="26"/>
        <v>0</v>
      </c>
      <c r="AV64" s="1">
        <f t="shared" si="26"/>
        <v>0</v>
      </c>
      <c r="AW64" s="1">
        <f t="shared" si="26"/>
        <v>0</v>
      </c>
    </row>
    <row r="65" spans="1:51" x14ac:dyDescent="0.3">
      <c r="A65" t="s">
        <v>38</v>
      </c>
      <c r="B65" s="1">
        <f>IF(B62&gt;1,IF(B35&gt;=6,-0.00833333*B62,0),0)</f>
        <v>0</v>
      </c>
      <c r="C65" s="1">
        <f>IF(C62&gt;1,IF(C35&gt;=6,-0.00833333*C62,0),0)</f>
        <v>0</v>
      </c>
      <c r="D65" s="1">
        <f>IF(D62&gt;1,IF(D35&gt;=6,-0.00833333*D62,0),0)</f>
        <v>0</v>
      </c>
      <c r="E65" s="1">
        <f>IF(E62&gt;1,IF(E35&gt;=6,-0.00833333*E62,0),0)</f>
        <v>0</v>
      </c>
      <c r="F65" s="1">
        <f>IF(F62&gt;1,IF(F35&gt;=6,-0.00833333*F62,0),0)</f>
        <v>0</v>
      </c>
      <c r="G65" s="1">
        <f t="shared" ref="G65:AQ65" si="27">IF(G62&gt;1,IF(G55&gt;=6,-($B$11/12)*G62,0),0)</f>
        <v>-33333.333333333336</v>
      </c>
      <c r="H65" s="1">
        <f t="shared" si="27"/>
        <v>-33333.333333333336</v>
      </c>
      <c r="I65" s="1">
        <f t="shared" si="27"/>
        <v>-33333.333333333336</v>
      </c>
      <c r="J65" s="1">
        <f t="shared" si="27"/>
        <v>-33333.333333333336</v>
      </c>
      <c r="K65" s="1">
        <f t="shared" si="27"/>
        <v>-33333.333333333336</v>
      </c>
      <c r="L65" s="1">
        <f t="shared" si="27"/>
        <v>-33333.333333333336</v>
      </c>
      <c r="M65" s="1">
        <f t="shared" si="27"/>
        <v>-33333.333333333336</v>
      </c>
      <c r="N65" s="1">
        <f t="shared" si="27"/>
        <v>-33333.333333333336</v>
      </c>
      <c r="O65" s="1">
        <f t="shared" si="27"/>
        <v>-33333.333333333336</v>
      </c>
      <c r="P65" s="1">
        <f t="shared" si="27"/>
        <v>-33333.333333333336</v>
      </c>
      <c r="Q65" s="1">
        <f t="shared" si="27"/>
        <v>-33333.333333333336</v>
      </c>
      <c r="R65" s="1">
        <f t="shared" si="27"/>
        <v>-33333.333333333336</v>
      </c>
      <c r="S65" s="1">
        <f t="shared" si="27"/>
        <v>-33333.333333333336</v>
      </c>
      <c r="T65" s="1">
        <f t="shared" si="27"/>
        <v>-33333.333333333336</v>
      </c>
      <c r="U65" s="1">
        <f t="shared" si="27"/>
        <v>-33333.333333333336</v>
      </c>
      <c r="V65" s="1">
        <f t="shared" si="27"/>
        <v>-33333.333333333336</v>
      </c>
      <c r="W65" s="1">
        <f t="shared" si="27"/>
        <v>-33333.333333333336</v>
      </c>
      <c r="X65" s="1">
        <f t="shared" si="27"/>
        <v>-33333.333333333336</v>
      </c>
      <c r="Y65" s="1">
        <f t="shared" si="27"/>
        <v>-33333.333333333336</v>
      </c>
      <c r="Z65" s="1">
        <f t="shared" si="27"/>
        <v>-33333.333333333336</v>
      </c>
      <c r="AA65" s="1">
        <f t="shared" si="27"/>
        <v>-33333.333333333336</v>
      </c>
      <c r="AB65" s="1">
        <f t="shared" si="27"/>
        <v>-33333.333333333336</v>
      </c>
      <c r="AC65" s="1">
        <f t="shared" si="27"/>
        <v>-33333.333333333336</v>
      </c>
      <c r="AD65" s="1">
        <f t="shared" si="27"/>
        <v>-33333.333333333336</v>
      </c>
      <c r="AE65" s="1">
        <f t="shared" si="27"/>
        <v>-33333.333333333336</v>
      </c>
      <c r="AF65" s="1">
        <f t="shared" si="27"/>
        <v>-33333.333333333336</v>
      </c>
      <c r="AG65" s="1">
        <f t="shared" si="27"/>
        <v>-33333.333333333336</v>
      </c>
      <c r="AH65" s="1">
        <f t="shared" si="27"/>
        <v>-33333.333333333336</v>
      </c>
      <c r="AI65" s="1">
        <f t="shared" si="27"/>
        <v>-33333.333333333336</v>
      </c>
      <c r="AJ65" s="1">
        <f t="shared" si="27"/>
        <v>-33333.333333333336</v>
      </c>
      <c r="AK65" s="1">
        <f t="shared" si="27"/>
        <v>-33333.333333333336</v>
      </c>
      <c r="AL65" s="1">
        <f t="shared" si="27"/>
        <v>-33333.333333333336</v>
      </c>
      <c r="AM65" s="1">
        <f t="shared" si="27"/>
        <v>-33333.333333333336</v>
      </c>
      <c r="AN65" s="1">
        <f t="shared" si="27"/>
        <v>-33333.333333333336</v>
      </c>
      <c r="AO65" s="1">
        <f t="shared" si="27"/>
        <v>-33333.333333333336</v>
      </c>
      <c r="AP65" s="1">
        <f t="shared" si="27"/>
        <v>-33333.333333333336</v>
      </c>
      <c r="AQ65" s="1">
        <f t="shared" si="27"/>
        <v>0</v>
      </c>
      <c r="AR65" s="1">
        <f>IF(AR62&gt;1,IF(AR55&gt;=6,-($B$11/12)*AR34,0),0)</f>
        <v>0</v>
      </c>
      <c r="AS65" s="1">
        <f>IF(AS62&gt;1,IF(AS55&gt;=6,-($B$11/12)*AS34,0),0)</f>
        <v>0</v>
      </c>
      <c r="AT65" s="1">
        <f>IF(AT62&gt;1,IF(AT55&gt;=6,-($B$11/12)*AT34,0),0)</f>
        <v>0</v>
      </c>
      <c r="AU65" s="1">
        <f>IF(AU62&gt;1,IF(AU55&gt;=6,-($B$11/12)*AU34,0),0)</f>
        <v>0</v>
      </c>
      <c r="AV65" s="1">
        <f>IF(AV62&gt;1,IF(AV55&gt;=6,-($B$11/12)*AV34,0),0)</f>
        <v>0</v>
      </c>
      <c r="AW65" s="1">
        <f>IF(AW62&gt;1,IF(AW55&gt;=6,-($B$11/12)*AW34,0),0)</f>
        <v>0</v>
      </c>
      <c r="AX65" s="1">
        <f>SUM(B65:AW65)</f>
        <v>-1200000.0000000002</v>
      </c>
      <c r="AY65" t="s">
        <v>35</v>
      </c>
    </row>
    <row r="66" spans="1:51" x14ac:dyDescent="0.3">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8" spans="1:51" x14ac:dyDescent="0.3">
      <c r="A68" s="12" t="s">
        <v>45</v>
      </c>
      <c r="B68" s="13"/>
      <c r="H68" s="1"/>
      <c r="I68" s="1"/>
    </row>
    <row r="69" spans="1:51" x14ac:dyDescent="0.3">
      <c r="G69" t="s">
        <v>4</v>
      </c>
    </row>
    <row r="70" spans="1:51" x14ac:dyDescent="0.3">
      <c r="A70" s="2" t="s">
        <v>54</v>
      </c>
    </row>
    <row r="71" spans="1:51" x14ac:dyDescent="0.3">
      <c r="A71" t="s">
        <v>46</v>
      </c>
      <c r="B71" s="11">
        <v>2</v>
      </c>
      <c r="D71" t="s">
        <v>53</v>
      </c>
    </row>
    <row r="72" spans="1:51" x14ac:dyDescent="0.3">
      <c r="A72" t="s">
        <v>47</v>
      </c>
      <c r="B72" s="11">
        <v>2</v>
      </c>
      <c r="D72" t="s">
        <v>48</v>
      </c>
    </row>
    <row r="73" spans="1:51" x14ac:dyDescent="0.3">
      <c r="A73" t="s">
        <v>52</v>
      </c>
      <c r="B73" s="11">
        <v>10</v>
      </c>
      <c r="D73" t="s">
        <v>51</v>
      </c>
    </row>
    <row r="74" spans="1:51" x14ac:dyDescent="0.3">
      <c r="A74" t="s">
        <v>10</v>
      </c>
      <c r="B74" s="10">
        <v>0.01</v>
      </c>
    </row>
    <row r="75" spans="1:51" x14ac:dyDescent="0.3">
      <c r="A75" t="s">
        <v>11</v>
      </c>
      <c r="B75" s="10">
        <v>0.7</v>
      </c>
      <c r="D75" t="s">
        <v>56</v>
      </c>
    </row>
    <row r="77" spans="1:51" x14ac:dyDescent="0.3">
      <c r="A77" s="2" t="s">
        <v>55</v>
      </c>
    </row>
    <row r="78" spans="1:51" x14ac:dyDescent="0.3">
      <c r="A78" t="s">
        <v>12</v>
      </c>
      <c r="B78" s="5">
        <f>(LN(B71/B72)+(B74+B75^2/2)*B73)/(B75*SQRT(B73))</f>
        <v>1.151972576204195</v>
      </c>
    </row>
    <row r="79" spans="1:51" x14ac:dyDescent="0.3">
      <c r="A79" t="s">
        <v>13</v>
      </c>
      <c r="B79" s="5">
        <f>B78-B75*SQRT(B73)</f>
        <v>-1.0616217859136705</v>
      </c>
    </row>
    <row r="80" spans="1:51" x14ac:dyDescent="0.3">
      <c r="A80" t="s">
        <v>14</v>
      </c>
      <c r="B80" s="6">
        <f>B71*NORMSDIST(B78)-B72*EXP(-B74*B73)*NORMSDIST(B79)</f>
        <v>1.4897058326606758</v>
      </c>
    </row>
    <row r="81" spans="1:3" x14ac:dyDescent="0.3">
      <c r="A81" t="s">
        <v>15</v>
      </c>
      <c r="B81" s="1">
        <f>B80*B21</f>
        <v>297941.16653213516</v>
      </c>
    </row>
    <row r="84" spans="1:3" x14ac:dyDescent="0.3">
      <c r="C84" t="s">
        <v>4</v>
      </c>
    </row>
  </sheetData>
  <mergeCells count="2">
    <mergeCell ref="A24:B24"/>
    <mergeCell ref="A68:B68"/>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Copyright</vt:lpstr>
      <vt:lpstr>The cost of venture debt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Da Rin</dc:creator>
  <cp:lastModifiedBy>Marco Da Rin</cp:lastModifiedBy>
  <dcterms:created xsi:type="dcterms:W3CDTF">2022-10-20T19:25:30Z</dcterms:created>
  <dcterms:modified xsi:type="dcterms:W3CDTF">2022-10-23T10:57:06Z</dcterms:modified>
</cp:coreProperties>
</file>