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online\"/>
    </mc:Choice>
  </mc:AlternateContent>
  <bookViews>
    <workbookView xWindow="0" yWindow="0" windowWidth="23040" windowHeight="10452" activeTab="1"/>
  </bookViews>
  <sheets>
    <sheet name="Copyright" sheetId="2" r:id="rId1"/>
    <sheet name="Capitalization Tabl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S26" i="1"/>
  <c r="L26" i="1"/>
  <c r="S25" i="1" l="1"/>
  <c r="U20" i="1"/>
  <c r="G20" i="1"/>
  <c r="G18" i="1"/>
  <c r="G17" i="1"/>
  <c r="K20" i="1"/>
  <c r="L20" i="1"/>
  <c r="N20" i="1"/>
  <c r="D21" i="1"/>
  <c r="E21" i="1" s="1"/>
  <c r="D20" i="1"/>
  <c r="E20" i="1" s="1"/>
  <c r="D19" i="1"/>
  <c r="E19" i="1" s="1"/>
  <c r="D18" i="1"/>
  <c r="E18" i="1" s="1"/>
  <c r="D17" i="1"/>
  <c r="E17" i="1" s="1"/>
  <c r="R20" i="1"/>
  <c r="R21" i="1"/>
  <c r="K21" i="1"/>
  <c r="G21" i="1"/>
  <c r="N21" i="1" s="1"/>
  <c r="U21" i="1" s="1"/>
  <c r="S20" i="1" l="1"/>
  <c r="L21" i="1"/>
  <c r="S21" i="1" l="1"/>
  <c r="L24" i="1" l="1"/>
  <c r="S24" i="1" s="1"/>
  <c r="L25" i="1"/>
  <c r="L23" i="1"/>
  <c r="S23" i="1" s="1"/>
  <c r="L10" i="1"/>
  <c r="S10" i="1" s="1"/>
  <c r="L11" i="1"/>
  <c r="S11" i="1" s="1"/>
  <c r="L12" i="1"/>
  <c r="S12" i="1" s="1"/>
  <c r="L13" i="1"/>
  <c r="S13" i="1" s="1"/>
  <c r="L9" i="1"/>
  <c r="S9" i="1" s="1"/>
  <c r="R17" i="1"/>
  <c r="R18" i="1"/>
  <c r="R19" i="1"/>
  <c r="R15" i="1"/>
  <c r="K19" i="1" l="1"/>
  <c r="K16" i="1"/>
  <c r="K18" i="1"/>
  <c r="K17" i="1"/>
  <c r="K15" i="1"/>
  <c r="G19" i="1"/>
  <c r="N19" i="1" s="1"/>
  <c r="U19" i="1" s="1"/>
  <c r="L19" i="1"/>
  <c r="S19" i="1" s="1"/>
  <c r="D16" i="1"/>
  <c r="D15" i="1"/>
  <c r="L17" i="1" l="1"/>
  <c r="S17" i="1" s="1"/>
  <c r="L18" i="1"/>
  <c r="S18" i="1" s="1"/>
  <c r="F28" i="1"/>
  <c r="D28" i="1"/>
  <c r="N18" i="1"/>
  <c r="U18" i="1" s="1"/>
  <c r="N17" i="1"/>
  <c r="U17" i="1" s="1"/>
  <c r="G16" i="1"/>
  <c r="E16" i="1"/>
  <c r="L16" i="1" s="1"/>
  <c r="G15" i="1"/>
  <c r="E15" i="1"/>
  <c r="G28" i="1" l="1"/>
  <c r="N15" i="1"/>
  <c r="U15" i="1" s="1"/>
  <c r="E28" i="1"/>
  <c r="L15" i="1"/>
  <c r="S15" i="1" s="1"/>
  <c r="H26" i="1" l="1"/>
  <c r="H20" i="1"/>
  <c r="E30" i="1"/>
  <c r="E31" i="1" s="1"/>
  <c r="H21" i="1"/>
  <c r="H23" i="1"/>
  <c r="H24" i="1"/>
  <c r="H18" i="1"/>
  <c r="H25" i="1"/>
  <c r="H17" i="1"/>
  <c r="H19" i="1"/>
  <c r="H16" i="1"/>
  <c r="H13" i="1"/>
  <c r="H11" i="1"/>
  <c r="H9" i="1"/>
  <c r="H12" i="1"/>
  <c r="H10" i="1"/>
  <c r="H15" i="1"/>
  <c r="H28" i="1" l="1"/>
  <c r="K28" i="1" l="1"/>
  <c r="N16" i="1"/>
  <c r="N28" i="1" l="1"/>
  <c r="U16" i="1"/>
  <c r="L28" i="1"/>
  <c r="M28" i="1"/>
  <c r="O20" i="1" l="1"/>
  <c r="O26" i="1"/>
  <c r="L30" i="1"/>
  <c r="L31" i="1" s="1"/>
  <c r="O21" i="1"/>
  <c r="O10" i="1"/>
  <c r="O19" i="1"/>
  <c r="O17" i="1"/>
  <c r="O18" i="1"/>
  <c r="O15" i="1"/>
  <c r="O16" i="1"/>
  <c r="O11" i="1"/>
  <c r="O23" i="1"/>
  <c r="O12" i="1"/>
  <c r="O25" i="1"/>
  <c r="O13" i="1"/>
  <c r="O24" i="1"/>
  <c r="O9" i="1"/>
  <c r="O28" i="1" l="1"/>
  <c r="T28" i="1"/>
  <c r="R16" i="1"/>
  <c r="U28" i="1"/>
  <c r="R28" i="1" l="1"/>
  <c r="S16" i="1"/>
  <c r="S28" i="1" s="1"/>
  <c r="V20" i="1" s="1"/>
  <c r="S30" i="1" l="1"/>
  <c r="S31" i="1" s="1"/>
  <c r="V21" i="1"/>
  <c r="V16" i="1"/>
  <c r="V15" i="1"/>
  <c r="V19" i="1"/>
  <c r="V17" i="1"/>
  <c r="V18" i="1"/>
  <c r="V24" i="1"/>
  <c r="V11" i="1"/>
  <c r="V13" i="1"/>
  <c r="V25" i="1"/>
  <c r="V10" i="1"/>
  <c r="V9" i="1"/>
  <c r="V12" i="1"/>
  <c r="V23" i="1"/>
  <c r="V28" i="1" l="1"/>
</calcChain>
</file>

<file path=xl/sharedStrings.xml><?xml version="1.0" encoding="utf-8"?>
<sst xmlns="http://schemas.openxmlformats.org/spreadsheetml/2006/main" count="59" uniqueCount="38">
  <si>
    <t xml:space="preserve">First Round (Seed) </t>
  </si>
  <si>
    <t xml:space="preserve">Second Round (Venture, Series A) </t>
  </si>
  <si>
    <t>Price per share ($)</t>
  </si>
  <si>
    <t>Number of shares purchased</t>
  </si>
  <si>
    <t>Number of shares owned</t>
  </si>
  <si>
    <t>Amount invested in round ($)</t>
  </si>
  <si>
    <t>Total amount invested ($)</t>
  </si>
  <si>
    <t>Ownership fraction</t>
  </si>
  <si>
    <t>Founders:</t>
  </si>
  <si>
    <t xml:space="preserve"> </t>
  </si>
  <si>
    <t>Investors:</t>
  </si>
  <si>
    <t>Other parties:</t>
  </si>
  <si>
    <t>Total</t>
  </si>
  <si>
    <t>© 2020 Marco Da Rin and Thomas Hellmann</t>
  </si>
  <si>
    <t>Fundamentals of Entrepreneurial Finance</t>
  </si>
  <si>
    <t>Chapter 04</t>
  </si>
  <si>
    <t>Capitalization Tables</t>
  </si>
  <si>
    <t>Pre-money valuation</t>
  </si>
  <si>
    <t>Post-money valuation</t>
  </si>
  <si>
    <t>green background = input cells (from which formulas derive results)</t>
  </si>
  <si>
    <t>(this table replicates and extends the Tables in WorkHorse Box  4.4 and 4.5 in the book)</t>
  </si>
  <si>
    <t xml:space="preserve">Third Round (Venture, Series B) </t>
  </si>
  <si>
    <t>Astrid Dala</t>
  </si>
  <si>
    <t>Annie Ma</t>
  </si>
  <si>
    <t>Bharat Marwari</t>
  </si>
  <si>
    <t>Brandon Potro</t>
  </si>
  <si>
    <t>… other founders …</t>
  </si>
  <si>
    <t>Michael Archie</t>
  </si>
  <si>
    <t>Ang brothers</t>
  </si>
  <si>
    <t>Coyo-T Capital</t>
  </si>
  <si>
    <t>… other investors …</t>
  </si>
  <si>
    <t>JP Potro</t>
  </si>
  <si>
    <t>University of Michigan</t>
  </si>
  <si>
    <t>Stock Options Pool</t>
  </si>
  <si>
    <t>Eagle-I Ventures</t>
  </si>
  <si>
    <t>JetLuck</t>
  </si>
  <si>
    <t>GestütenTechnik</t>
  </si>
  <si>
    <t>... other parties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</si>
</sst>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8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0" fillId="3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wrapText="1"/>
    </xf>
    <xf numFmtId="2" fontId="5" fillId="3" borderId="0" xfId="1" applyNumberFormat="1" applyFont="1" applyFill="1" applyAlignment="1">
      <alignment horizontal="center" wrapText="1"/>
    </xf>
    <xf numFmtId="3" fontId="5" fillId="0" borderId="0" xfId="1" applyNumberFormat="1" applyFont="1"/>
    <xf numFmtId="3" fontId="5" fillId="3" borderId="0" xfId="1" applyNumberFormat="1" applyFont="1" applyFill="1"/>
    <xf numFmtId="164" fontId="5" fillId="0" borderId="0" xfId="1" applyNumberFormat="1" applyFont="1"/>
    <xf numFmtId="3" fontId="5" fillId="0" borderId="0" xfId="1" applyNumberFormat="1" applyFont="1" applyFill="1"/>
    <xf numFmtId="0" fontId="5" fillId="0" borderId="1" xfId="1" applyFont="1" applyBorder="1"/>
    <xf numFmtId="3" fontId="5" fillId="0" borderId="1" xfId="1" applyNumberFormat="1" applyFont="1" applyBorder="1"/>
    <xf numFmtId="3" fontId="5" fillId="3" borderId="1" xfId="1" applyNumberFormat="1" applyFont="1" applyFill="1" applyBorder="1"/>
    <xf numFmtId="164" fontId="5" fillId="0" borderId="1" xfId="1" applyNumberFormat="1" applyFont="1" applyBorder="1"/>
    <xf numFmtId="3" fontId="5" fillId="0" borderId="1" xfId="1" applyNumberFormat="1" applyFont="1" applyFill="1" applyBorder="1"/>
    <xf numFmtId="9" fontId="5" fillId="0" borderId="0" xfId="1" applyNumberFormat="1" applyFont="1"/>
    <xf numFmtId="0" fontId="7" fillId="0" borderId="0" xfId="1" applyFont="1"/>
    <xf numFmtId="0" fontId="8" fillId="0" borderId="0" xfId="0" applyFont="1" applyBorder="1"/>
    <xf numFmtId="0" fontId="6" fillId="2" borderId="0" xfId="1" applyFont="1" applyFill="1" applyAlignment="1">
      <alignment horizontal="center"/>
    </xf>
    <xf numFmtId="0" fontId="5" fillId="0" borderId="0" xfId="1" applyFont="1" applyBorder="1"/>
    <xf numFmtId="3" fontId="5" fillId="0" borderId="0" xfId="1" applyNumberFormat="1" applyFont="1" applyBorder="1"/>
    <xf numFmtId="3" fontId="5" fillId="3" borderId="0" xfId="1" applyNumberFormat="1" applyFont="1" applyFill="1" applyBorder="1"/>
    <xf numFmtId="164" fontId="5" fillId="0" borderId="0" xfId="1" applyNumberFormat="1" applyFont="1" applyBorder="1"/>
    <xf numFmtId="3" fontId="5" fillId="0" borderId="0" xfId="1" applyNumberFormat="1" applyFont="1" applyFill="1" applyBorder="1"/>
    <xf numFmtId="0" fontId="5" fillId="0" borderId="2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213360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F23" sqref="F23"/>
    </sheetView>
  </sheetViews>
  <sheetFormatPr defaultRowHeight="14.4" x14ac:dyDescent="0.3"/>
  <sheetData>
    <row r="2" spans="1:1" ht="18.600000000000001" customHeight="1" x14ac:dyDescent="0.3"/>
    <row r="3" spans="1:1" s="4" customFormat="1" ht="18" x14ac:dyDescent="0.35">
      <c r="A3" s="3" t="s">
        <v>13</v>
      </c>
    </row>
    <row r="4" spans="1:1" s="4" customFormat="1" ht="18" x14ac:dyDescent="0.35">
      <c r="A4" s="3" t="s">
        <v>14</v>
      </c>
    </row>
    <row r="5" spans="1:1" s="4" customFormat="1" ht="18" x14ac:dyDescent="0.35">
      <c r="A5" s="3" t="s">
        <v>15</v>
      </c>
    </row>
    <row r="6" spans="1:1" s="4" customFormat="1" ht="18" x14ac:dyDescent="0.35">
      <c r="A6" s="3" t="s">
        <v>16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C4" zoomScale="85" zoomScaleNormal="85" workbookViewId="0">
      <selection activeCell="P29" sqref="P29"/>
    </sheetView>
  </sheetViews>
  <sheetFormatPr defaultColWidth="8.88671875" defaultRowHeight="15.6" x14ac:dyDescent="0.3"/>
  <cols>
    <col min="1" max="1" width="21" style="1" customWidth="1"/>
    <col min="2" max="2" width="18.21875" style="9" bestFit="1" customWidth="1"/>
    <col min="3" max="3" width="9" style="1" bestFit="1" customWidth="1"/>
    <col min="4" max="4" width="11" style="1" customWidth="1"/>
    <col min="5" max="5" width="11" style="1" bestFit="1" customWidth="1"/>
    <col min="6" max="6" width="9.88671875" style="1" bestFit="1" customWidth="1"/>
    <col min="7" max="7" width="10.88671875" style="1" customWidth="1"/>
    <col min="8" max="8" width="11.21875" style="1" customWidth="1"/>
    <col min="9" max="9" width="8.88671875" style="1"/>
    <col min="10" max="10" width="9" style="1" bestFit="1" customWidth="1"/>
    <col min="11" max="11" width="12.33203125" style="1" customWidth="1"/>
    <col min="12" max="12" width="11" style="1" bestFit="1" customWidth="1"/>
    <col min="13" max="13" width="11.109375" style="1" bestFit="1" customWidth="1"/>
    <col min="14" max="14" width="10.77734375" style="1" customWidth="1"/>
    <col min="15" max="15" width="11.33203125" style="1" customWidth="1"/>
    <col min="16" max="16" width="8.88671875" style="1"/>
    <col min="17" max="17" width="9" style="1" bestFit="1" customWidth="1"/>
    <col min="18" max="18" width="10.5546875" style="1" customWidth="1"/>
    <col min="19" max="20" width="11.6640625" style="1" bestFit="1" customWidth="1"/>
    <col min="21" max="21" width="11.88671875" style="1" bestFit="1" customWidth="1"/>
    <col min="22" max="22" width="10.77734375" style="1" customWidth="1"/>
    <col min="23" max="16384" width="8.88671875" style="1"/>
  </cols>
  <sheetData>
    <row r="1" spans="1:22" s="6" customFormat="1" ht="18" x14ac:dyDescent="0.35">
      <c r="A1" s="5" t="s">
        <v>16</v>
      </c>
      <c r="B1" s="24"/>
      <c r="E1" s="7"/>
      <c r="F1" s="7"/>
      <c r="G1" s="7"/>
      <c r="H1" s="7"/>
      <c r="I1" s="7"/>
      <c r="J1" s="7"/>
    </row>
    <row r="2" spans="1:22" s="6" customFormat="1" ht="18" x14ac:dyDescent="0.35">
      <c r="A2" s="5" t="s">
        <v>20</v>
      </c>
      <c r="B2" s="24"/>
      <c r="E2" s="7"/>
      <c r="F2" s="7"/>
      <c r="G2" s="7"/>
      <c r="H2" s="7"/>
      <c r="I2" s="7"/>
      <c r="J2" s="7"/>
    </row>
    <row r="3" spans="1:22" s="6" customFormat="1" x14ac:dyDescent="0.3">
      <c r="A3" s="2" t="s">
        <v>19</v>
      </c>
      <c r="B3" s="24"/>
      <c r="E3" s="7"/>
      <c r="F3" s="7"/>
      <c r="G3" s="7"/>
      <c r="H3" s="7"/>
      <c r="I3" s="7"/>
      <c r="J3" s="7"/>
    </row>
    <row r="5" spans="1:22" x14ac:dyDescent="0.3">
      <c r="A5" s="8"/>
      <c r="B5" s="8"/>
      <c r="C5" s="25" t="s">
        <v>0</v>
      </c>
      <c r="D5" s="25"/>
      <c r="E5" s="25"/>
      <c r="F5" s="25"/>
      <c r="G5" s="25"/>
      <c r="H5" s="25"/>
      <c r="I5" s="9"/>
      <c r="J5" s="25" t="s">
        <v>1</v>
      </c>
      <c r="K5" s="25"/>
      <c r="L5" s="25"/>
      <c r="M5" s="25"/>
      <c r="N5" s="25"/>
      <c r="O5" s="25"/>
      <c r="P5" s="9"/>
      <c r="Q5" s="25" t="s">
        <v>21</v>
      </c>
      <c r="R5" s="25"/>
      <c r="S5" s="25"/>
      <c r="T5" s="25"/>
      <c r="U5" s="25"/>
      <c r="V5" s="25"/>
    </row>
    <row r="6" spans="1:22" ht="62.4" x14ac:dyDescent="0.3">
      <c r="A6" s="10" t="s">
        <v>9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9"/>
      <c r="J6" s="11" t="s">
        <v>2</v>
      </c>
      <c r="K6" s="11" t="s">
        <v>3</v>
      </c>
      <c r="L6" s="11" t="s">
        <v>4</v>
      </c>
      <c r="M6" s="11" t="s">
        <v>5</v>
      </c>
      <c r="N6" s="11" t="s">
        <v>6</v>
      </c>
      <c r="O6" s="11" t="s">
        <v>7</v>
      </c>
      <c r="P6" s="9"/>
      <c r="Q6" s="11" t="s">
        <v>2</v>
      </c>
      <c r="R6" s="11" t="s">
        <v>3</v>
      </c>
      <c r="S6" s="11" t="s">
        <v>4</v>
      </c>
      <c r="T6" s="11" t="s">
        <v>5</v>
      </c>
      <c r="U6" s="11" t="s">
        <v>6</v>
      </c>
      <c r="V6" s="11" t="s">
        <v>7</v>
      </c>
    </row>
    <row r="7" spans="1:22" x14ac:dyDescent="0.3">
      <c r="A7" s="9"/>
      <c r="C7" s="12">
        <v>2</v>
      </c>
      <c r="D7" s="11"/>
      <c r="E7" s="11"/>
      <c r="F7" s="11"/>
      <c r="G7" s="11"/>
      <c r="H7" s="11"/>
      <c r="I7" s="9"/>
      <c r="J7" s="12">
        <v>4.8</v>
      </c>
      <c r="K7" s="11"/>
      <c r="L7" s="11"/>
      <c r="M7" s="11"/>
      <c r="N7" s="11"/>
      <c r="O7" s="11"/>
      <c r="P7" s="9"/>
      <c r="Q7" s="12">
        <v>8</v>
      </c>
      <c r="R7" s="11"/>
      <c r="S7" s="11"/>
      <c r="T7" s="11"/>
      <c r="U7" s="11"/>
      <c r="V7" s="11"/>
    </row>
    <row r="8" spans="1:22" x14ac:dyDescent="0.3">
      <c r="A8" s="9" t="s">
        <v>8</v>
      </c>
      <c r="C8" s="13"/>
      <c r="D8" s="9"/>
      <c r="E8" s="13"/>
      <c r="F8" s="9"/>
      <c r="G8" s="9"/>
      <c r="H8" s="9"/>
      <c r="I8" s="9"/>
      <c r="J8" s="13"/>
      <c r="K8" s="9"/>
      <c r="L8" s="13" t="s">
        <v>9</v>
      </c>
      <c r="M8" s="13" t="s">
        <v>9</v>
      </c>
      <c r="N8" s="9" t="s">
        <v>9</v>
      </c>
      <c r="O8" s="9"/>
      <c r="P8" s="9"/>
      <c r="Q8" s="16"/>
      <c r="R8" s="9"/>
      <c r="S8" s="13" t="s">
        <v>9</v>
      </c>
      <c r="T8" s="13" t="s">
        <v>9</v>
      </c>
      <c r="U8" s="9" t="s">
        <v>9</v>
      </c>
      <c r="V8" s="9"/>
    </row>
    <row r="9" spans="1:22" x14ac:dyDescent="0.3">
      <c r="A9" s="9"/>
      <c r="B9" s="9" t="s">
        <v>22</v>
      </c>
      <c r="C9" s="13"/>
      <c r="D9" s="13"/>
      <c r="E9" s="14">
        <v>200000</v>
      </c>
      <c r="F9" s="13">
        <v>0</v>
      </c>
      <c r="G9" s="9">
        <v>0</v>
      </c>
      <c r="H9" s="15">
        <f>E9/$E$28</f>
        <v>0.16</v>
      </c>
      <c r="I9" s="9"/>
      <c r="J9" s="13"/>
      <c r="K9" s="13"/>
      <c r="L9" s="16">
        <f>E9</f>
        <v>200000</v>
      </c>
      <c r="M9" s="13">
        <v>0</v>
      </c>
      <c r="N9" s="9">
        <v>0</v>
      </c>
      <c r="O9" s="15">
        <f>L9/$L$28</f>
        <v>0.12</v>
      </c>
      <c r="P9" s="9"/>
      <c r="Q9" s="16"/>
      <c r="R9" s="13"/>
      <c r="S9" s="16">
        <f>L9</f>
        <v>200000</v>
      </c>
      <c r="T9" s="13">
        <v>0</v>
      </c>
      <c r="U9" s="9">
        <v>0</v>
      </c>
      <c r="V9" s="15">
        <f t="shared" ref="V9:V12" si="0">S9/$S$28</f>
        <v>6.4171122994652399E-2</v>
      </c>
    </row>
    <row r="10" spans="1:22" x14ac:dyDescent="0.3">
      <c r="A10" s="9"/>
      <c r="B10" s="9" t="s">
        <v>23</v>
      </c>
      <c r="C10" s="13"/>
      <c r="D10" s="13"/>
      <c r="E10" s="14">
        <v>200000</v>
      </c>
      <c r="F10" s="13">
        <v>0</v>
      </c>
      <c r="G10" s="9">
        <v>0</v>
      </c>
      <c r="H10" s="15">
        <f>E10/$E$28</f>
        <v>0.16</v>
      </c>
      <c r="I10" s="9"/>
      <c r="J10" s="13"/>
      <c r="K10" s="13"/>
      <c r="L10" s="16">
        <f t="shared" ref="L10:L13" si="1">E10</f>
        <v>200000</v>
      </c>
      <c r="M10" s="13">
        <v>0</v>
      </c>
      <c r="N10" s="9">
        <v>0</v>
      </c>
      <c r="O10" s="15">
        <f>L10/$L$28</f>
        <v>0.12</v>
      </c>
      <c r="P10" s="9"/>
      <c r="Q10" s="16"/>
      <c r="R10" s="13"/>
      <c r="S10" s="16">
        <f t="shared" ref="S10:S13" si="2">L10</f>
        <v>200000</v>
      </c>
      <c r="T10" s="13">
        <v>0</v>
      </c>
      <c r="U10" s="9">
        <v>0</v>
      </c>
      <c r="V10" s="15">
        <f t="shared" si="0"/>
        <v>6.4171122994652399E-2</v>
      </c>
    </row>
    <row r="11" spans="1:22" x14ac:dyDescent="0.3">
      <c r="A11" s="9"/>
      <c r="B11" s="9" t="s">
        <v>24</v>
      </c>
      <c r="C11" s="13"/>
      <c r="D11" s="13"/>
      <c r="E11" s="14">
        <v>200000</v>
      </c>
      <c r="F11" s="13">
        <v>0</v>
      </c>
      <c r="G11" s="9">
        <v>0</v>
      </c>
      <c r="H11" s="15">
        <f>E11/$E$28</f>
        <v>0.16</v>
      </c>
      <c r="I11" s="9"/>
      <c r="J11" s="13"/>
      <c r="K11" s="13"/>
      <c r="L11" s="16">
        <f t="shared" si="1"/>
        <v>200000</v>
      </c>
      <c r="M11" s="13">
        <v>0</v>
      </c>
      <c r="N11" s="9">
        <v>0</v>
      </c>
      <c r="O11" s="15">
        <f>L11/$L$28</f>
        <v>0.12</v>
      </c>
      <c r="P11" s="9"/>
      <c r="Q11" s="16"/>
      <c r="R11" s="13"/>
      <c r="S11" s="16">
        <f t="shared" si="2"/>
        <v>200000</v>
      </c>
      <c r="T11" s="13">
        <v>0</v>
      </c>
      <c r="U11" s="9">
        <v>0</v>
      </c>
      <c r="V11" s="15">
        <f t="shared" si="0"/>
        <v>6.4171122994652399E-2</v>
      </c>
    </row>
    <row r="12" spans="1:22" x14ac:dyDescent="0.3">
      <c r="A12" s="9"/>
      <c r="B12" s="9" t="s">
        <v>25</v>
      </c>
      <c r="C12" s="13"/>
      <c r="D12" s="13"/>
      <c r="E12" s="14">
        <v>200000</v>
      </c>
      <c r="F12" s="13">
        <v>0</v>
      </c>
      <c r="G12" s="9">
        <v>0</v>
      </c>
      <c r="H12" s="15">
        <f>E12/$E$28</f>
        <v>0.16</v>
      </c>
      <c r="I12" s="9"/>
      <c r="J12" s="13"/>
      <c r="K12" s="13"/>
      <c r="L12" s="16">
        <f t="shared" si="1"/>
        <v>200000</v>
      </c>
      <c r="M12" s="13">
        <v>0</v>
      </c>
      <c r="N12" s="9">
        <v>0</v>
      </c>
      <c r="O12" s="15">
        <f>L12/$L$28</f>
        <v>0.12</v>
      </c>
      <c r="P12" s="9"/>
      <c r="Q12" s="16"/>
      <c r="R12" s="13"/>
      <c r="S12" s="16">
        <f t="shared" si="2"/>
        <v>200000</v>
      </c>
      <c r="T12" s="13">
        <v>0</v>
      </c>
      <c r="U12" s="9">
        <v>0</v>
      </c>
      <c r="V12" s="15">
        <f t="shared" si="0"/>
        <v>6.4171122994652399E-2</v>
      </c>
    </row>
    <row r="13" spans="1:22" x14ac:dyDescent="0.3">
      <c r="A13" s="9"/>
      <c r="B13" s="9" t="s">
        <v>26</v>
      </c>
      <c r="C13" s="13"/>
      <c r="D13" s="13"/>
      <c r="E13" s="14">
        <v>0</v>
      </c>
      <c r="F13" s="13">
        <v>0</v>
      </c>
      <c r="G13" s="9">
        <v>0</v>
      </c>
      <c r="H13" s="15">
        <f>E13/$E$28</f>
        <v>0</v>
      </c>
      <c r="I13" s="9"/>
      <c r="J13" s="13"/>
      <c r="K13" s="13"/>
      <c r="L13" s="16">
        <f t="shared" si="1"/>
        <v>0</v>
      </c>
      <c r="M13" s="13">
        <v>0</v>
      </c>
      <c r="N13" s="9">
        <v>0</v>
      </c>
      <c r="O13" s="15">
        <f>L13/$L$28</f>
        <v>0</v>
      </c>
      <c r="P13" s="9"/>
      <c r="Q13" s="16"/>
      <c r="R13" s="13"/>
      <c r="S13" s="16">
        <f t="shared" si="2"/>
        <v>0</v>
      </c>
      <c r="T13" s="13">
        <v>0</v>
      </c>
      <c r="U13" s="9">
        <v>0</v>
      </c>
      <c r="V13" s="15">
        <f>S13/$S$28</f>
        <v>0</v>
      </c>
    </row>
    <row r="14" spans="1:22" x14ac:dyDescent="0.3">
      <c r="A14" s="9" t="s">
        <v>10</v>
      </c>
      <c r="C14" s="13"/>
      <c r="D14" s="13"/>
      <c r="E14" s="13"/>
      <c r="F14" s="13"/>
      <c r="G14" s="13"/>
      <c r="H14" s="15"/>
      <c r="I14" s="9"/>
      <c r="J14" s="13"/>
      <c r="K14" s="13"/>
      <c r="L14" s="13"/>
      <c r="M14" s="13"/>
      <c r="N14" s="13"/>
      <c r="O14" s="15"/>
      <c r="P14" s="9"/>
      <c r="Q14" s="16"/>
      <c r="R14" s="13"/>
      <c r="S14" s="13"/>
      <c r="T14" s="13"/>
      <c r="U14" s="13"/>
      <c r="V14" s="15"/>
    </row>
    <row r="15" spans="1:22" x14ac:dyDescent="0.3">
      <c r="A15" s="9"/>
      <c r="B15" s="9" t="s">
        <v>27</v>
      </c>
      <c r="C15" s="13"/>
      <c r="D15" s="13">
        <f>F15/$C$7</f>
        <v>125000</v>
      </c>
      <c r="E15" s="13">
        <f>D15</f>
        <v>125000</v>
      </c>
      <c r="F15" s="14">
        <v>250000</v>
      </c>
      <c r="G15" s="13">
        <f>F15</f>
        <v>250000</v>
      </c>
      <c r="H15" s="15">
        <f>E15/E28</f>
        <v>0.1</v>
      </c>
      <c r="I15" s="9"/>
      <c r="J15" s="13"/>
      <c r="K15" s="13">
        <f t="shared" ref="K15:K21" si="3">M15/$J$7</f>
        <v>41666.666666666672</v>
      </c>
      <c r="L15" s="13">
        <f>E15+K15</f>
        <v>166666.66666666669</v>
      </c>
      <c r="M15" s="14">
        <v>200000</v>
      </c>
      <c r="N15" s="13">
        <f>G15+M15</f>
        <v>450000</v>
      </c>
      <c r="O15" s="15">
        <f t="shared" ref="O15:O21" si="4">L15/$L$28</f>
        <v>0.1</v>
      </c>
      <c r="P15" s="9"/>
      <c r="Q15" s="16"/>
      <c r="R15" s="13">
        <f>T15/$Q$7</f>
        <v>12500</v>
      </c>
      <c r="S15" s="13">
        <f>L15+R15</f>
        <v>179166.66666666669</v>
      </c>
      <c r="T15" s="14">
        <v>100000</v>
      </c>
      <c r="U15" s="13">
        <f>N15+T15</f>
        <v>550000</v>
      </c>
      <c r="V15" s="15">
        <f>S15/$S$28</f>
        <v>5.7486631016042782E-2</v>
      </c>
    </row>
    <row r="16" spans="1:22" x14ac:dyDescent="0.3">
      <c r="A16" s="9"/>
      <c r="B16" s="9" t="s">
        <v>28</v>
      </c>
      <c r="C16" s="13"/>
      <c r="D16" s="13">
        <f>F16/$C$7</f>
        <v>125000</v>
      </c>
      <c r="E16" s="13">
        <f>D16</f>
        <v>125000</v>
      </c>
      <c r="F16" s="14">
        <v>250000</v>
      </c>
      <c r="G16" s="13">
        <f>F16</f>
        <v>250000</v>
      </c>
      <c r="H16" s="15">
        <f>E16/$E$28</f>
        <v>0.1</v>
      </c>
      <c r="I16" s="9"/>
      <c r="J16" s="13"/>
      <c r="K16" s="13">
        <f t="shared" si="3"/>
        <v>0</v>
      </c>
      <c r="L16" s="13">
        <f t="shared" ref="L16:L19" si="5">E16+K16</f>
        <v>125000</v>
      </c>
      <c r="M16" s="14">
        <v>0</v>
      </c>
      <c r="N16" s="13">
        <f>G16+M16</f>
        <v>250000</v>
      </c>
      <c r="O16" s="15">
        <f t="shared" si="4"/>
        <v>7.4999999999999997E-2</v>
      </c>
      <c r="P16" s="9"/>
      <c r="Q16" s="16"/>
      <c r="R16" s="13">
        <f t="shared" ref="R16:R20" si="6">T16/$Q$7</f>
        <v>0</v>
      </c>
      <c r="S16" s="13">
        <f t="shared" ref="S16:S20" si="7">L16+R16</f>
        <v>125000</v>
      </c>
      <c r="T16" s="14">
        <v>0</v>
      </c>
      <c r="U16" s="13">
        <f t="shared" ref="U16:U20" si="8">N16+T16</f>
        <v>250000</v>
      </c>
      <c r="V16" s="15">
        <f t="shared" ref="V16:V20" si="9">S16/$S$28</f>
        <v>4.0106951871657748E-2</v>
      </c>
    </row>
    <row r="17" spans="1:22" x14ac:dyDescent="0.3">
      <c r="A17" s="9"/>
      <c r="B17" s="9" t="s">
        <v>34</v>
      </c>
      <c r="C17" s="13"/>
      <c r="D17" s="13">
        <f t="shared" ref="D17:D21" si="10">F17/$C$7</f>
        <v>0</v>
      </c>
      <c r="E17" s="13">
        <f t="shared" ref="E17:E21" si="11">D17</f>
        <v>0</v>
      </c>
      <c r="F17" s="14">
        <v>0</v>
      </c>
      <c r="G17" s="13">
        <f t="shared" ref="G17:G20" si="12">F17</f>
        <v>0</v>
      </c>
      <c r="H17" s="15">
        <f t="shared" ref="H17:H20" si="13">E17/$E$28</f>
        <v>0</v>
      </c>
      <c r="I17" s="9"/>
      <c r="J17" s="13"/>
      <c r="K17" s="13">
        <f t="shared" si="3"/>
        <v>208333.33333333334</v>
      </c>
      <c r="L17" s="13">
        <f t="shared" si="5"/>
        <v>208333.33333333334</v>
      </c>
      <c r="M17" s="14">
        <v>1000000</v>
      </c>
      <c r="N17" s="13">
        <f>M17+G17</f>
        <v>1000000</v>
      </c>
      <c r="O17" s="15">
        <f t="shared" si="4"/>
        <v>0.125</v>
      </c>
      <c r="P17" s="9"/>
      <c r="Q17" s="16"/>
      <c r="R17" s="13">
        <f t="shared" si="6"/>
        <v>156250</v>
      </c>
      <c r="S17" s="13">
        <f t="shared" si="7"/>
        <v>364583.33333333337</v>
      </c>
      <c r="T17" s="14">
        <v>1250000</v>
      </c>
      <c r="U17" s="13">
        <f t="shared" si="8"/>
        <v>2250000</v>
      </c>
      <c r="V17" s="15">
        <f t="shared" si="9"/>
        <v>0.11697860962566844</v>
      </c>
    </row>
    <row r="18" spans="1:22" x14ac:dyDescent="0.3">
      <c r="A18" s="9"/>
      <c r="B18" s="9" t="s">
        <v>29</v>
      </c>
      <c r="C18" s="9"/>
      <c r="D18" s="13">
        <f t="shared" si="10"/>
        <v>0</v>
      </c>
      <c r="E18" s="13">
        <f t="shared" si="11"/>
        <v>0</v>
      </c>
      <c r="F18" s="14">
        <v>0</v>
      </c>
      <c r="G18" s="13">
        <f t="shared" si="12"/>
        <v>0</v>
      </c>
      <c r="H18" s="15">
        <f t="shared" si="13"/>
        <v>0</v>
      </c>
      <c r="I18" s="9"/>
      <c r="J18" s="9"/>
      <c r="K18" s="13">
        <f t="shared" si="3"/>
        <v>166666.66666666669</v>
      </c>
      <c r="L18" s="13">
        <f t="shared" si="5"/>
        <v>166666.66666666669</v>
      </c>
      <c r="M18" s="14">
        <v>800000</v>
      </c>
      <c r="N18" s="13">
        <f>M18+G18</f>
        <v>800000</v>
      </c>
      <c r="O18" s="15">
        <f t="shared" si="4"/>
        <v>0.1</v>
      </c>
      <c r="P18" s="9"/>
      <c r="Q18" s="8"/>
      <c r="R18" s="13">
        <f t="shared" si="6"/>
        <v>312500</v>
      </c>
      <c r="S18" s="13">
        <f t="shared" si="7"/>
        <v>479166.66666666669</v>
      </c>
      <c r="T18" s="14">
        <v>2500000</v>
      </c>
      <c r="U18" s="13">
        <f t="shared" si="8"/>
        <v>3300000</v>
      </c>
      <c r="V18" s="15">
        <f t="shared" si="9"/>
        <v>0.15374331550802139</v>
      </c>
    </row>
    <row r="19" spans="1:22" x14ac:dyDescent="0.3">
      <c r="A19" s="9"/>
      <c r="B19" s="9" t="s">
        <v>35</v>
      </c>
      <c r="C19" s="9"/>
      <c r="D19" s="13">
        <f t="shared" si="10"/>
        <v>0</v>
      </c>
      <c r="E19" s="13">
        <f t="shared" si="11"/>
        <v>0</v>
      </c>
      <c r="F19" s="14">
        <v>0</v>
      </c>
      <c r="G19" s="13">
        <f t="shared" si="12"/>
        <v>0</v>
      </c>
      <c r="H19" s="15">
        <f t="shared" si="13"/>
        <v>0</v>
      </c>
      <c r="I19" s="9"/>
      <c r="J19" s="9"/>
      <c r="K19" s="13">
        <f t="shared" si="3"/>
        <v>0</v>
      </c>
      <c r="L19" s="13">
        <f t="shared" si="5"/>
        <v>0</v>
      </c>
      <c r="M19" s="14">
        <v>0</v>
      </c>
      <c r="N19" s="13">
        <f>M19+G19</f>
        <v>0</v>
      </c>
      <c r="O19" s="15">
        <f t="shared" si="4"/>
        <v>0</v>
      </c>
      <c r="P19" s="9"/>
      <c r="Q19" s="8"/>
      <c r="R19" s="13">
        <f t="shared" si="6"/>
        <v>500000</v>
      </c>
      <c r="S19" s="13">
        <f t="shared" si="7"/>
        <v>500000</v>
      </c>
      <c r="T19" s="14">
        <v>4000000</v>
      </c>
      <c r="U19" s="13">
        <f t="shared" si="8"/>
        <v>4000000</v>
      </c>
      <c r="V19" s="15">
        <f t="shared" si="9"/>
        <v>0.16042780748663099</v>
      </c>
    </row>
    <row r="20" spans="1:22" x14ac:dyDescent="0.3">
      <c r="A20" s="9"/>
      <c r="B20" s="9" t="s">
        <v>36</v>
      </c>
      <c r="C20" s="9"/>
      <c r="D20" s="13">
        <f t="shared" si="10"/>
        <v>0</v>
      </c>
      <c r="E20" s="13">
        <f t="shared" si="11"/>
        <v>0</v>
      </c>
      <c r="F20" s="14">
        <v>0</v>
      </c>
      <c r="G20" s="13">
        <f t="shared" si="12"/>
        <v>0</v>
      </c>
      <c r="H20" s="15">
        <f t="shared" si="13"/>
        <v>0</v>
      </c>
      <c r="I20" s="9"/>
      <c r="J20" s="9"/>
      <c r="K20" s="13">
        <f t="shared" si="3"/>
        <v>0</v>
      </c>
      <c r="L20" s="13">
        <f t="shared" ref="L20" si="14">E20+K20</f>
        <v>0</v>
      </c>
      <c r="M20" s="14">
        <v>0</v>
      </c>
      <c r="N20" s="13">
        <f>M20+G20</f>
        <v>0</v>
      </c>
      <c r="O20" s="15">
        <f t="shared" si="4"/>
        <v>0</v>
      </c>
      <c r="P20" s="9"/>
      <c r="Q20" s="8"/>
      <c r="R20" s="13">
        <f t="shared" si="6"/>
        <v>268750</v>
      </c>
      <c r="S20" s="13">
        <f t="shared" si="7"/>
        <v>268750</v>
      </c>
      <c r="T20" s="14">
        <v>2150000</v>
      </c>
      <c r="U20" s="13">
        <f t="shared" si="8"/>
        <v>2150000</v>
      </c>
      <c r="V20" s="15">
        <f t="shared" si="9"/>
        <v>8.6229946524064169E-2</v>
      </c>
    </row>
    <row r="21" spans="1:22" x14ac:dyDescent="0.3">
      <c r="A21" s="9"/>
      <c r="B21" s="9" t="s">
        <v>30</v>
      </c>
      <c r="C21" s="9"/>
      <c r="D21" s="13">
        <f t="shared" si="10"/>
        <v>0</v>
      </c>
      <c r="E21" s="13">
        <f t="shared" si="11"/>
        <v>0</v>
      </c>
      <c r="F21" s="14">
        <v>0</v>
      </c>
      <c r="G21" s="13">
        <f t="shared" ref="G21" si="15">F21</f>
        <v>0</v>
      </c>
      <c r="H21" s="15">
        <f t="shared" ref="H21" si="16">E21/$E$28</f>
        <v>0</v>
      </c>
      <c r="I21" s="9"/>
      <c r="J21" s="9"/>
      <c r="K21" s="13">
        <f t="shared" si="3"/>
        <v>0</v>
      </c>
      <c r="L21" s="13">
        <f t="shared" ref="L21" si="17">E21+K21</f>
        <v>0</v>
      </c>
      <c r="M21" s="14">
        <v>0</v>
      </c>
      <c r="N21" s="13">
        <f>M21+G21</f>
        <v>0</v>
      </c>
      <c r="O21" s="15">
        <f t="shared" si="4"/>
        <v>0</v>
      </c>
      <c r="P21" s="9"/>
      <c r="Q21" s="8"/>
      <c r="R21" s="13">
        <f t="shared" ref="R21" si="18">T21/$Q$7</f>
        <v>0</v>
      </c>
      <c r="S21" s="13">
        <f t="shared" ref="S21" si="19">L21+R21</f>
        <v>0</v>
      </c>
      <c r="T21" s="14">
        <v>0</v>
      </c>
      <c r="U21" s="13">
        <f t="shared" ref="U21" si="20">N21+T21</f>
        <v>0</v>
      </c>
      <c r="V21" s="15">
        <f t="shared" ref="V21" si="21">S21/$S$28</f>
        <v>0</v>
      </c>
    </row>
    <row r="22" spans="1:22" x14ac:dyDescent="0.3">
      <c r="A22" s="9" t="s">
        <v>11</v>
      </c>
      <c r="C22" s="9"/>
      <c r="D22" s="13"/>
      <c r="E22" s="13"/>
      <c r="F22" s="13"/>
      <c r="G22" s="13"/>
      <c r="H22" s="15"/>
      <c r="I22" s="9"/>
      <c r="J22" s="9"/>
      <c r="K22" s="13"/>
      <c r="L22" s="13"/>
      <c r="M22" s="13"/>
      <c r="N22" s="13"/>
      <c r="O22" s="15"/>
      <c r="P22" s="9"/>
      <c r="Q22" s="8"/>
      <c r="R22" s="13"/>
      <c r="S22" s="13"/>
      <c r="T22" s="13"/>
      <c r="U22" s="13"/>
      <c r="V22" s="15"/>
    </row>
    <row r="23" spans="1:22" x14ac:dyDescent="0.3">
      <c r="A23" s="9"/>
      <c r="B23" s="9" t="s">
        <v>31</v>
      </c>
      <c r="C23" s="13"/>
      <c r="D23" s="13"/>
      <c r="E23" s="14">
        <v>50000</v>
      </c>
      <c r="F23" s="13">
        <v>0</v>
      </c>
      <c r="G23" s="13">
        <v>0</v>
      </c>
      <c r="H23" s="15">
        <f>E23/$E$28</f>
        <v>0.04</v>
      </c>
      <c r="I23" s="9"/>
      <c r="J23" s="13"/>
      <c r="K23" s="14"/>
      <c r="L23" s="16">
        <f>E23</f>
        <v>50000</v>
      </c>
      <c r="M23" s="13">
        <v>0</v>
      </c>
      <c r="N23" s="13">
        <v>0</v>
      </c>
      <c r="O23" s="15">
        <f>L23/L28</f>
        <v>0.03</v>
      </c>
      <c r="P23" s="9"/>
      <c r="Q23" s="16"/>
      <c r="R23" s="14">
        <v>0</v>
      </c>
      <c r="S23" s="13">
        <f>L23</f>
        <v>50000</v>
      </c>
      <c r="T23" s="13">
        <v>0</v>
      </c>
      <c r="U23" s="13">
        <v>0</v>
      </c>
      <c r="V23" s="15">
        <f>S23/S28</f>
        <v>1.60427807486631E-2</v>
      </c>
    </row>
    <row r="24" spans="1:22" x14ac:dyDescent="0.3">
      <c r="A24" s="9"/>
      <c r="B24" s="9" t="s">
        <v>32</v>
      </c>
      <c r="C24" s="13"/>
      <c r="D24" s="13"/>
      <c r="E24" s="14">
        <v>50000</v>
      </c>
      <c r="F24" s="13">
        <v>0</v>
      </c>
      <c r="G24" s="13">
        <v>0</v>
      </c>
      <c r="H24" s="15">
        <f t="shared" ref="H24:H25" si="22">E24/$E$28</f>
        <v>0.04</v>
      </c>
      <c r="I24" s="9"/>
      <c r="J24" s="13"/>
      <c r="K24" s="14"/>
      <c r="L24" s="16">
        <f t="shared" ref="L24:L25" si="23">E24</f>
        <v>50000</v>
      </c>
      <c r="M24" s="13">
        <v>0</v>
      </c>
      <c r="N24" s="13">
        <v>0</v>
      </c>
      <c r="O24" s="15">
        <f>L24/L28</f>
        <v>0.03</v>
      </c>
      <c r="P24" s="9"/>
      <c r="Q24" s="13"/>
      <c r="R24" s="14">
        <v>0</v>
      </c>
      <c r="S24" s="13">
        <f t="shared" ref="S24" si="24">L24</f>
        <v>50000</v>
      </c>
      <c r="T24" s="13">
        <v>0</v>
      </c>
      <c r="U24" s="13">
        <v>0</v>
      </c>
      <c r="V24" s="15">
        <f>S24/S28</f>
        <v>1.60427807486631E-2</v>
      </c>
    </row>
    <row r="25" spans="1:22" x14ac:dyDescent="0.3">
      <c r="A25" s="17"/>
      <c r="B25" s="26" t="s">
        <v>33</v>
      </c>
      <c r="C25" s="26"/>
      <c r="D25" s="27" t="s">
        <v>9</v>
      </c>
      <c r="E25" s="28">
        <v>100000</v>
      </c>
      <c r="F25" s="26">
        <v>0</v>
      </c>
      <c r="G25" s="26">
        <v>0</v>
      </c>
      <c r="H25" s="29">
        <f t="shared" si="22"/>
        <v>0.08</v>
      </c>
      <c r="I25" s="26"/>
      <c r="J25" s="26"/>
      <c r="K25" s="28" t="s">
        <v>9</v>
      </c>
      <c r="L25" s="30">
        <f t="shared" si="23"/>
        <v>100000</v>
      </c>
      <c r="M25" s="26">
        <v>0</v>
      </c>
      <c r="N25" s="26">
        <v>0</v>
      </c>
      <c r="O25" s="29">
        <f>L25/L28</f>
        <v>0.06</v>
      </c>
      <c r="P25" s="26"/>
      <c r="Q25" s="26"/>
      <c r="R25" s="28">
        <v>200000</v>
      </c>
      <c r="S25" s="27">
        <f>L25+R25</f>
        <v>300000</v>
      </c>
      <c r="T25" s="26">
        <v>0</v>
      </c>
      <c r="U25" s="26">
        <v>0</v>
      </c>
      <c r="V25" s="29">
        <f>S25/S28</f>
        <v>9.6256684491978606E-2</v>
      </c>
    </row>
    <row r="26" spans="1:22" x14ac:dyDescent="0.3">
      <c r="A26" s="31"/>
      <c r="B26" s="17" t="s">
        <v>37</v>
      </c>
      <c r="C26" s="17"/>
      <c r="D26" s="18"/>
      <c r="E26" s="19">
        <v>0</v>
      </c>
      <c r="F26" s="17">
        <v>0</v>
      </c>
      <c r="G26" s="17">
        <v>0</v>
      </c>
      <c r="H26" s="20">
        <f t="shared" ref="H26" si="25">E26/$E$28</f>
        <v>0</v>
      </c>
      <c r="I26" s="9"/>
      <c r="J26" s="17"/>
      <c r="K26" s="19"/>
      <c r="L26" s="21">
        <f>E26</f>
        <v>0</v>
      </c>
      <c r="M26" s="17">
        <v>0</v>
      </c>
      <c r="N26" s="17">
        <v>0</v>
      </c>
      <c r="O26" s="20">
        <f>L26/$L$28</f>
        <v>0</v>
      </c>
      <c r="P26" s="9"/>
      <c r="Q26" s="17"/>
      <c r="R26" s="19"/>
      <c r="S26" s="18">
        <f>L26</f>
        <v>0</v>
      </c>
      <c r="T26" s="17">
        <v>0</v>
      </c>
      <c r="U26" s="17">
        <v>0</v>
      </c>
      <c r="V26" s="20">
        <f>S26/S28</f>
        <v>0</v>
      </c>
    </row>
    <row r="27" spans="1:22" x14ac:dyDescent="0.3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3">
      <c r="A28" s="9" t="s">
        <v>12</v>
      </c>
      <c r="C28" s="9"/>
      <c r="D28" s="13">
        <f>SUM(D8:D27)</f>
        <v>250000</v>
      </c>
      <c r="E28" s="13">
        <f>SUM(E8:E27)</f>
        <v>1250000</v>
      </c>
      <c r="F28" s="13">
        <f>SUM(F9:F27)</f>
        <v>500000</v>
      </c>
      <c r="G28" s="13">
        <f>SUM(G9:G27)</f>
        <v>500000</v>
      </c>
      <c r="H28" s="22">
        <f>SUM(H9:H27)</f>
        <v>1</v>
      </c>
      <c r="I28" s="9"/>
      <c r="J28" s="9"/>
      <c r="K28" s="13">
        <f>SUM(K8:K27)</f>
        <v>416666.66666666669</v>
      </c>
      <c r="L28" s="13">
        <f>SUM(L8:L27)</f>
        <v>1666666.6666666667</v>
      </c>
      <c r="M28" s="13">
        <f>SUM(M8:M27)</f>
        <v>2000000</v>
      </c>
      <c r="N28" s="13">
        <f>SUM(N8:N27)</f>
        <v>2500000</v>
      </c>
      <c r="O28" s="22">
        <f>SUM(O9:O27)</f>
        <v>1</v>
      </c>
      <c r="P28" s="9"/>
      <c r="Q28" s="9"/>
      <c r="R28" s="13">
        <f>SUM(R8:R27)</f>
        <v>1450000</v>
      </c>
      <c r="S28" s="13">
        <f>SUM(S8:S27)</f>
        <v>3116666.666666667</v>
      </c>
      <c r="T28" s="13">
        <f>SUM(T8:T27)</f>
        <v>10000000</v>
      </c>
      <c r="U28" s="13">
        <f>SUM(U8:U27)</f>
        <v>12500000</v>
      </c>
      <c r="V28" s="22">
        <f>SUM(V9:V27)</f>
        <v>0.99999999999999978</v>
      </c>
    </row>
    <row r="29" spans="1:22" x14ac:dyDescent="0.3">
      <c r="A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3">
      <c r="A30" s="23" t="s">
        <v>18</v>
      </c>
      <c r="C30" s="9"/>
      <c r="D30" s="9"/>
      <c r="E30" s="13">
        <f>E28*C7</f>
        <v>2500000</v>
      </c>
      <c r="F30" s="9"/>
      <c r="G30" s="9"/>
      <c r="H30" s="9"/>
      <c r="I30" s="9"/>
      <c r="J30" s="9"/>
      <c r="K30" s="9"/>
      <c r="L30" s="13">
        <f>L28*J7</f>
        <v>8000000</v>
      </c>
      <c r="M30" s="9"/>
      <c r="N30" s="9"/>
      <c r="O30" s="9"/>
      <c r="P30" s="9"/>
      <c r="Q30" s="9"/>
      <c r="R30" s="9"/>
      <c r="S30" s="13">
        <f>S28*Q7</f>
        <v>24933333.333333336</v>
      </c>
      <c r="T30" s="9"/>
      <c r="U30" s="9"/>
      <c r="V30" s="9"/>
    </row>
    <row r="31" spans="1:22" x14ac:dyDescent="0.3">
      <c r="A31" s="23" t="s">
        <v>17</v>
      </c>
      <c r="C31" s="9"/>
      <c r="D31" s="9"/>
      <c r="E31" s="13">
        <f>E30-G28</f>
        <v>2000000</v>
      </c>
      <c r="F31" s="9"/>
      <c r="G31" s="9"/>
      <c r="H31" s="9"/>
      <c r="I31" s="9"/>
      <c r="J31" s="9"/>
      <c r="K31" s="9"/>
      <c r="L31" s="13">
        <f>L30-N28</f>
        <v>5500000</v>
      </c>
      <c r="M31" s="9"/>
      <c r="N31" s="9"/>
      <c r="O31" s="9"/>
      <c r="P31" s="9"/>
      <c r="Q31" s="9"/>
      <c r="R31" s="9"/>
      <c r="S31" s="13">
        <f>S30-U28</f>
        <v>12433333.333333336</v>
      </c>
      <c r="T31" s="9"/>
      <c r="U31" s="9"/>
      <c r="V31" s="9"/>
    </row>
  </sheetData>
  <mergeCells count="3">
    <mergeCell ref="C5:H5"/>
    <mergeCell ref="J5:O5"/>
    <mergeCell ref="Q5:V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Capitalization Tables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2020-06-29T06:56:12Z</dcterms:created>
  <dcterms:modified xsi:type="dcterms:W3CDTF">2021-05-15T09:21:25Z</dcterms:modified>
</cp:coreProperties>
</file>