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480" yWindow="72" windowWidth="18192" windowHeight="11820"/>
  </bookViews>
  <sheets>
    <sheet name="Copyright Notice" sheetId="10" r:id="rId1"/>
    <sheet name="VE Matrix " sheetId="1" r:id="rId2"/>
    <sheet name="Spreadsheet Tool" sheetId="4" r:id="rId3"/>
    <sheet name="Evaluation Table" sheetId="9" r:id="rId4"/>
    <sheet name="Radar charts" sheetId="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4" l="1"/>
  <c r="D11" i="9" l="1"/>
  <c r="D48" i="4" l="1"/>
  <c r="D42" i="4"/>
  <c r="D30" i="4"/>
  <c r="D24" i="4"/>
  <c r="D18" i="4"/>
  <c r="D12" i="4"/>
  <c r="D6" i="4"/>
  <c r="E53" i="4" l="1"/>
  <c r="G53" i="4" l="1"/>
  <c r="G47" i="4"/>
  <c r="G41" i="4"/>
  <c r="G35" i="4"/>
  <c r="G29" i="4"/>
  <c r="G23" i="4"/>
  <c r="G17" i="4"/>
  <c r="G11" i="4"/>
  <c r="G5" i="4"/>
  <c r="F13" i="9" l="1"/>
  <c r="E13" i="9"/>
  <c r="D13" i="9"/>
  <c r="C10" i="9"/>
  <c r="F6" i="9"/>
  <c r="C13" i="9"/>
  <c r="C6" i="9"/>
  <c r="E6" i="9"/>
  <c r="F10" i="9"/>
  <c r="E10" i="9"/>
  <c r="D10" i="9"/>
  <c r="D6" i="9"/>
  <c r="F11" i="9"/>
  <c r="E11" i="9"/>
  <c r="C11" i="9"/>
  <c r="F7" i="9"/>
  <c r="E7" i="9"/>
  <c r="D7" i="9"/>
  <c r="C7" i="9"/>
  <c r="F12" i="9"/>
  <c r="E12" i="9"/>
  <c r="D12" i="9"/>
  <c r="C12" i="9"/>
  <c r="C8" i="9"/>
  <c r="F8" i="9"/>
  <c r="E8" i="9"/>
  <c r="D8" i="9"/>
  <c r="B2" i="6"/>
  <c r="B13" i="6" s="1"/>
  <c r="B10" i="6"/>
  <c r="B21" i="6" s="1"/>
  <c r="B9" i="6"/>
  <c r="B18" i="6" s="1"/>
  <c r="B8" i="6"/>
  <c r="B15" i="6" s="1"/>
  <c r="B7" i="6"/>
  <c r="B20" i="6" s="1"/>
  <c r="B6" i="6"/>
  <c r="B17" i="6" s="1"/>
  <c r="B5" i="6"/>
  <c r="B14" i="6" s="1"/>
  <c r="B4" i="6"/>
  <c r="B19" i="6" s="1"/>
  <c r="B3" i="6"/>
  <c r="B16" i="6" s="1"/>
</calcChain>
</file>

<file path=xl/sharedStrings.xml><?xml version="1.0" encoding="utf-8"?>
<sst xmlns="http://schemas.openxmlformats.org/spreadsheetml/2006/main" count="197" uniqueCount="109">
  <si>
    <t>Market</t>
  </si>
  <si>
    <t>Customers</t>
  </si>
  <si>
    <t>Competition</t>
  </si>
  <si>
    <t>Value Proposition</t>
  </si>
  <si>
    <t xml:space="preserve"> </t>
  </si>
  <si>
    <t>Team</t>
  </si>
  <si>
    <t>Evaluation</t>
  </si>
  <si>
    <t>Solution</t>
  </si>
  <si>
    <t>Entry Barriers</t>
  </si>
  <si>
    <t>Competencies</t>
  </si>
  <si>
    <t>Need</t>
  </si>
  <si>
    <t>Strategy</t>
  </si>
  <si>
    <t>Greater willingness to pay</t>
  </si>
  <si>
    <t>Harder to imitate</t>
  </si>
  <si>
    <t>Better solutions</t>
  </si>
  <si>
    <t>More accesible early adopters</t>
  </si>
  <si>
    <t>Better networking skills</t>
  </si>
  <si>
    <t>Better reputation</t>
  </si>
  <si>
    <t>Better network access</t>
  </si>
  <si>
    <t>Better revenue model</t>
  </si>
  <si>
    <t xml:space="preserve">What is the development strategy? </t>
  </si>
  <si>
    <t xml:space="preserve">Clearer vision </t>
  </si>
  <si>
    <t>More differentiation</t>
  </si>
  <si>
    <t>Fewer and weaker competitors</t>
  </si>
  <si>
    <t>Entrepreneur</t>
  </si>
  <si>
    <t>Industry</t>
  </si>
  <si>
    <t>Access</t>
  </si>
  <si>
    <t>How does the proposed solution compare to the alternatives?</t>
  </si>
  <si>
    <t>Stronger in comparison</t>
  </si>
  <si>
    <t>What networks does the team have access to?</t>
  </si>
  <si>
    <t>Who are the current and future competitors?</t>
  </si>
  <si>
    <t>What is the nature of competition?</t>
  </si>
  <si>
    <t>How can the venture differentiate itself?</t>
  </si>
  <si>
    <t>Softer forms of competition</t>
  </si>
  <si>
    <t>Rich interactions</t>
  </si>
  <si>
    <t>Better strategy</t>
  </si>
  <si>
    <t>Criterion</t>
  </si>
  <si>
    <t>Network</t>
  </si>
  <si>
    <t>Does the proposed solution solve the customer need?</t>
  </si>
  <si>
    <t>Higher commitment</t>
  </si>
  <si>
    <t>Larger and faster growing markets</t>
  </si>
  <si>
    <t>Clear segmentation and prioritization</t>
  </si>
  <si>
    <t>How does the team forge and maintain new relationships?</t>
  </si>
  <si>
    <t>How does the venture reach out to its customers?</t>
  </si>
  <si>
    <t>What are the marketing and distribution strategies?</t>
  </si>
  <si>
    <t>Further along the path, clearer goals</t>
  </si>
  <si>
    <t>Venture Evaluation Matrix</t>
  </si>
  <si>
    <t>Sales</t>
  </si>
  <si>
    <t>To what exent can the innovation be protected?</t>
  </si>
  <si>
    <t>Organization</t>
  </si>
  <si>
    <t>Production</t>
  </si>
  <si>
    <t>More efficient</t>
  </si>
  <si>
    <t>What is the governance structure?</t>
  </si>
  <si>
    <t>Credible and balanced governance</t>
  </si>
  <si>
    <t>What is the talent strategy?</t>
  </si>
  <si>
    <t>More attractive employer</t>
  </si>
  <si>
    <t>Weighted Score</t>
  </si>
  <si>
    <t>Unweighted Score</t>
  </si>
  <si>
    <t>Minimum Score</t>
  </si>
  <si>
    <t>Maximum Score</t>
  </si>
  <si>
    <t>Attractiveness</t>
  </si>
  <si>
    <t>How much is the customer willing and able to pay?</t>
  </si>
  <si>
    <t>Stronger need</t>
  </si>
  <si>
    <t xml:space="preserve">How strong is the need and how well is it recognized? </t>
  </si>
  <si>
    <t>Clearly identified target</t>
  </si>
  <si>
    <t>Better  skills and experience</t>
  </si>
  <si>
    <t>Greater complementarity and cohesion</t>
  </si>
  <si>
    <t xml:space="preserve">Do the founders have the required skills and experience? </t>
  </si>
  <si>
    <t>Do the founders have sufficient motivation and commitment?</t>
  </si>
  <si>
    <t>Is the founder team complementary and cohesive?</t>
  </si>
  <si>
    <t>How efficient are operations?</t>
  </si>
  <si>
    <t>Well defined scope and partnership approach</t>
  </si>
  <si>
    <t>Company</t>
  </si>
  <si>
    <t xml:space="preserve">What exactly is the customer need? </t>
  </si>
  <si>
    <t>How large is thet arget market?</t>
  </si>
  <si>
    <t>How fast will the target market grow?</t>
  </si>
  <si>
    <t>How will customer adopt?</t>
  </si>
  <si>
    <t>What is the reputation of the founder team?</t>
  </si>
  <si>
    <t>What is the revenue model and pricing strategy?</t>
  </si>
  <si>
    <t>What is the scope of activities and what partnerships are necessary?</t>
  </si>
  <si>
    <t>How will the founder team expand and evolve?</t>
  </si>
  <si>
    <t>© 2020 Marco Da Rin and Thomas Hellmann</t>
  </si>
  <si>
    <t>Fundamentals of Entrepreneurial Finance</t>
  </si>
  <si>
    <t>Chapter 02</t>
  </si>
  <si>
    <t>Venture Evaluation Matrix Spreadsheet Tool</t>
  </si>
  <si>
    <t>Customer</t>
  </si>
  <si>
    <t>Competitive Advantage</t>
  </si>
  <si>
    <t>Value (micro)</t>
  </si>
  <si>
    <t>Scale (macro)</t>
  </si>
  <si>
    <t>Growth (strategy)</t>
  </si>
  <si>
    <t>Criterion:</t>
  </si>
  <si>
    <t>User-defined question</t>
  </si>
  <si>
    <t>Questions:</t>
  </si>
  <si>
    <t>Higher score for:</t>
  </si>
  <si>
    <t>Criterion Score</t>
  </si>
  <si>
    <t>Question Score</t>
  </si>
  <si>
    <t>Criterion Weight</t>
  </si>
  <si>
    <t>Question Weight</t>
  </si>
  <si>
    <t>tbd</t>
  </si>
  <si>
    <t>Column:</t>
  </si>
  <si>
    <t>Row:</t>
  </si>
  <si>
    <t>Decision</t>
  </si>
  <si>
    <t>Competitive advantage</t>
  </si>
  <si>
    <t>Total Score:</t>
  </si>
  <si>
    <t>Scores grouped by rows:</t>
  </si>
  <si>
    <t>Scores grouped by columns:</t>
  </si>
  <si>
    <r>
      <rPr>
        <b/>
        <sz val="14"/>
        <color theme="1"/>
        <rFont val="Calibri"/>
        <family val="2"/>
        <scheme val="minor"/>
      </rPr>
      <t>Competition</t>
    </r>
    <r>
      <rPr>
        <sz val="14"/>
        <color theme="1"/>
        <rFont val="Calibri"/>
        <family val="2"/>
        <scheme val="minor"/>
      </rPr>
      <t xml:space="preserve"> </t>
    </r>
  </si>
  <si>
    <t>(this table replicates Figure 2.1 in the book)</t>
  </si>
  <si>
    <t>green background = input cells (from which formulas derive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</si>
</sst>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9" fontId="0" fillId="0" borderId="0" xfId="0" applyNumberForma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9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7" borderId="0" xfId="0" applyFont="1" applyFill="1"/>
    <xf numFmtId="0" fontId="4" fillId="7" borderId="0" xfId="0" applyFont="1" applyFill="1"/>
    <xf numFmtId="9" fontId="5" fillId="7" borderId="0" xfId="0" applyNumberFormat="1" applyFont="1" applyFill="1"/>
    <xf numFmtId="0" fontId="5" fillId="7" borderId="0" xfId="0" applyFont="1" applyFill="1"/>
    <xf numFmtId="9" fontId="5" fillId="0" borderId="0" xfId="0" applyNumberFormat="1" applyFont="1" applyFill="1"/>
    <xf numFmtId="0" fontId="0" fillId="0" borderId="0" xfId="0" applyFont="1"/>
    <xf numFmtId="0" fontId="7" fillId="7" borderId="0" xfId="0" applyFont="1" applyFill="1"/>
    <xf numFmtId="0" fontId="4" fillId="0" borderId="0" xfId="0" applyFont="1"/>
    <xf numFmtId="2" fontId="4" fillId="0" borderId="0" xfId="0" applyNumberFormat="1" applyFont="1"/>
    <xf numFmtId="2" fontId="6" fillId="7" borderId="0" xfId="0" applyNumberFormat="1" applyFont="1" applyFill="1"/>
    <xf numFmtId="0" fontId="8" fillId="0" borderId="0" xfId="0" applyFont="1"/>
    <xf numFmtId="0" fontId="10" fillId="4" borderId="0" xfId="0" applyFont="1" applyFill="1"/>
    <xf numFmtId="0" fontId="11" fillId="5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1" applyFont="1" applyFill="1"/>
    <xf numFmtId="0" fontId="0" fillId="10" borderId="0" xfId="0" applyFill="1"/>
    <xf numFmtId="9" fontId="4" fillId="10" borderId="0" xfId="0" applyNumberFormat="1" applyFont="1" applyFill="1"/>
    <xf numFmtId="0" fontId="4" fillId="10" borderId="0" xfId="0" applyFont="1" applyFill="1"/>
    <xf numFmtId="0" fontId="9" fillId="8" borderId="0" xfId="0" applyFont="1" applyFill="1" applyAlignment="1">
      <alignment horizontal="center" vertical="center" wrapText="1"/>
    </xf>
    <xf numFmtId="0" fontId="14" fillId="7" borderId="0" xfId="0" applyFont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2F75B5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Scores grouped by rows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'Radar charts'!$A$2:$A$10</c:f>
              <c:strCache>
                <c:ptCount val="9"/>
                <c:pt idx="0">
                  <c:v>Need</c:v>
                </c:pt>
                <c:pt idx="1">
                  <c:v>Solution</c:v>
                </c:pt>
                <c:pt idx="2">
                  <c:v>Team</c:v>
                </c:pt>
                <c:pt idx="3">
                  <c:v>Market</c:v>
                </c:pt>
                <c:pt idx="4">
                  <c:v>Competition</c:v>
                </c:pt>
                <c:pt idx="5">
                  <c:v>Network</c:v>
                </c:pt>
                <c:pt idx="6">
                  <c:v>Sales</c:v>
                </c:pt>
                <c:pt idx="7">
                  <c:v>Production</c:v>
                </c:pt>
                <c:pt idx="8">
                  <c:v>Organization</c:v>
                </c:pt>
              </c:strCache>
            </c:strRef>
          </c:cat>
          <c:val>
            <c:numRef>
              <c:f>'Radar charts'!$B$2:$B$10</c:f>
              <c:numCache>
                <c:formatCode>General</c:formatCode>
                <c:ptCount val="9"/>
                <c:pt idx="0">
                  <c:v>8.5</c:v>
                </c:pt>
                <c:pt idx="1">
                  <c:v>7.6</c:v>
                </c:pt>
                <c:pt idx="2">
                  <c:v>8.2999999999999989</c:v>
                </c:pt>
                <c:pt idx="3">
                  <c:v>7</c:v>
                </c:pt>
                <c:pt idx="4">
                  <c:v>2.5</c:v>
                </c:pt>
                <c:pt idx="5">
                  <c:v>4.0999999999999996</c:v>
                </c:pt>
                <c:pt idx="6">
                  <c:v>4.3</c:v>
                </c:pt>
                <c:pt idx="7">
                  <c:v>6.2</c:v>
                </c:pt>
                <c:pt idx="8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E-4AE8-A2D9-B5CCD7A85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8147824"/>
        <c:axId val="-898136944"/>
      </c:radarChart>
      <c:catAx>
        <c:axId val="-898147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98136944"/>
        <c:crosses val="autoZero"/>
        <c:auto val="1"/>
        <c:lblAlgn val="ctr"/>
        <c:lblOffset val="100"/>
        <c:noMultiLvlLbl val="0"/>
      </c:catAx>
      <c:valAx>
        <c:axId val="-898136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89814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Scores grouped by columns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'Radar charts'!$A$13:$A$21</c:f>
              <c:strCache>
                <c:ptCount val="9"/>
                <c:pt idx="0">
                  <c:v>Need</c:v>
                </c:pt>
                <c:pt idx="1">
                  <c:v>Market</c:v>
                </c:pt>
                <c:pt idx="2">
                  <c:v>Sales</c:v>
                </c:pt>
                <c:pt idx="3">
                  <c:v>Solution</c:v>
                </c:pt>
                <c:pt idx="4">
                  <c:v>Competition</c:v>
                </c:pt>
                <c:pt idx="5">
                  <c:v>Production</c:v>
                </c:pt>
                <c:pt idx="6">
                  <c:v>Team</c:v>
                </c:pt>
                <c:pt idx="7">
                  <c:v>Network</c:v>
                </c:pt>
                <c:pt idx="8">
                  <c:v>Organization</c:v>
                </c:pt>
              </c:strCache>
            </c:strRef>
          </c:cat>
          <c:val>
            <c:numRef>
              <c:f>'Radar charts'!$B$13:$B$21</c:f>
              <c:numCache>
                <c:formatCode>General</c:formatCode>
                <c:ptCount val="9"/>
                <c:pt idx="0">
                  <c:v>8.5</c:v>
                </c:pt>
                <c:pt idx="1">
                  <c:v>7</c:v>
                </c:pt>
                <c:pt idx="2">
                  <c:v>4.3</c:v>
                </c:pt>
                <c:pt idx="3">
                  <c:v>7.6</c:v>
                </c:pt>
                <c:pt idx="4">
                  <c:v>2.5</c:v>
                </c:pt>
                <c:pt idx="5">
                  <c:v>6.2</c:v>
                </c:pt>
                <c:pt idx="6">
                  <c:v>8.2999999999999989</c:v>
                </c:pt>
                <c:pt idx="7">
                  <c:v>4.0999999999999996</c:v>
                </c:pt>
                <c:pt idx="8">
                  <c:v>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A-4016-B415-A4C48324F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8143472"/>
        <c:axId val="-898138576"/>
      </c:radarChart>
      <c:catAx>
        <c:axId val="-8981434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98138576"/>
        <c:crosses val="autoZero"/>
        <c:auto val="1"/>
        <c:lblAlgn val="ctr"/>
        <c:lblOffset val="100"/>
        <c:noMultiLvlLbl val="0"/>
      </c:catAx>
      <c:valAx>
        <c:axId val="-8981385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89814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213360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189547</xdr:rowOff>
    </xdr:from>
    <xdr:to>
      <xdr:col>12</xdr:col>
      <xdr:colOff>485775</xdr:colOff>
      <xdr:row>15</xdr:row>
      <xdr:rowOff>75247</xdr:rowOff>
    </xdr:to>
    <xdr:graphicFrame macro="">
      <xdr:nvGraphicFramePr>
        <xdr:cNvPr id="3" name="Chart 2" title="Scores grouped by row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16</xdr:row>
      <xdr:rowOff>128587</xdr:rowOff>
    </xdr:from>
    <xdr:to>
      <xdr:col>12</xdr:col>
      <xdr:colOff>504825</xdr:colOff>
      <xdr:row>31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E9" sqref="E9"/>
    </sheetView>
  </sheetViews>
  <sheetFormatPr defaultRowHeight="14.4" x14ac:dyDescent="0.3"/>
  <sheetData>
    <row r="2" spans="1:1" ht="17.399999999999999" customHeight="1" x14ac:dyDescent="0.3"/>
    <row r="3" spans="1:1" s="20" customFormat="1" ht="18" x14ac:dyDescent="0.35">
      <c r="A3" s="20" t="s">
        <v>81</v>
      </c>
    </row>
    <row r="4" spans="1:1" s="20" customFormat="1" ht="18" x14ac:dyDescent="0.35">
      <c r="A4" s="20" t="s">
        <v>82</v>
      </c>
    </row>
    <row r="5" spans="1:1" s="20" customFormat="1" ht="18" x14ac:dyDescent="0.35">
      <c r="A5" s="20" t="s">
        <v>83</v>
      </c>
    </row>
    <row r="6" spans="1:1" s="20" customFormat="1" ht="18" x14ac:dyDescent="0.35">
      <c r="A6" s="20" t="s">
        <v>84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XFD2"/>
    </sheetView>
  </sheetViews>
  <sheetFormatPr defaultColWidth="20.33203125" defaultRowHeight="14.4" x14ac:dyDescent="0.3"/>
  <cols>
    <col min="1" max="1" width="42.6640625" bestFit="1" customWidth="1"/>
    <col min="2" max="2" width="15.109375" bestFit="1" customWidth="1"/>
    <col min="3" max="3" width="17.88671875" bestFit="1" customWidth="1"/>
    <col min="4" max="4" width="19.109375" bestFit="1" customWidth="1"/>
    <col min="5" max="5" width="30.44140625" bestFit="1" customWidth="1"/>
  </cols>
  <sheetData>
    <row r="1" spans="1:8" s="26" customFormat="1" ht="18" x14ac:dyDescent="0.35">
      <c r="A1" s="25" t="s">
        <v>46</v>
      </c>
      <c r="C1" s="27"/>
      <c r="D1" s="27"/>
      <c r="E1" s="27"/>
      <c r="F1" s="27"/>
      <c r="G1" s="27"/>
      <c r="H1" s="27"/>
    </row>
    <row r="2" spans="1:8" s="26" customFormat="1" ht="18" x14ac:dyDescent="0.35">
      <c r="A2" s="25" t="s">
        <v>107</v>
      </c>
      <c r="C2" s="27"/>
      <c r="D2" s="27"/>
      <c r="E2" s="27"/>
      <c r="F2" s="27"/>
      <c r="G2" s="27"/>
      <c r="H2" s="27"/>
    </row>
    <row r="4" spans="1:8" ht="25.8" x14ac:dyDescent="0.5">
      <c r="A4" s="21" t="s">
        <v>46</v>
      </c>
      <c r="B4" s="29" t="s">
        <v>85</v>
      </c>
      <c r="C4" s="29" t="s">
        <v>72</v>
      </c>
      <c r="D4" s="29" t="s">
        <v>24</v>
      </c>
      <c r="E4" s="30" t="s">
        <v>60</v>
      </c>
    </row>
    <row r="5" spans="1:8" ht="21" x14ac:dyDescent="0.3">
      <c r="A5" s="29" t="s">
        <v>3</v>
      </c>
      <c r="B5" s="22" t="s">
        <v>10</v>
      </c>
      <c r="C5" s="22" t="s">
        <v>7</v>
      </c>
      <c r="D5" s="22" t="s">
        <v>5</v>
      </c>
      <c r="E5" s="23" t="s">
        <v>87</v>
      </c>
    </row>
    <row r="6" spans="1:8" ht="21" x14ac:dyDescent="0.3">
      <c r="A6" s="29" t="s">
        <v>25</v>
      </c>
      <c r="B6" s="22" t="s">
        <v>0</v>
      </c>
      <c r="C6" s="24" t="s">
        <v>106</v>
      </c>
      <c r="D6" s="22" t="s">
        <v>37</v>
      </c>
      <c r="E6" s="23" t="s">
        <v>88</v>
      </c>
    </row>
    <row r="7" spans="1:8" ht="21" x14ac:dyDescent="0.3">
      <c r="A7" s="29" t="s">
        <v>11</v>
      </c>
      <c r="B7" s="22" t="s">
        <v>47</v>
      </c>
      <c r="C7" s="22" t="s">
        <v>50</v>
      </c>
      <c r="D7" s="22" t="s">
        <v>49</v>
      </c>
      <c r="E7" s="23" t="s">
        <v>89</v>
      </c>
    </row>
    <row r="8" spans="1:8" ht="25.8" x14ac:dyDescent="0.3">
      <c r="A8" s="30" t="s">
        <v>86</v>
      </c>
      <c r="B8" s="23" t="s">
        <v>26</v>
      </c>
      <c r="C8" s="23" t="s">
        <v>8</v>
      </c>
      <c r="D8" s="23" t="s">
        <v>9</v>
      </c>
      <c r="E8" s="28" t="s">
        <v>101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zoomScaleNormal="100" workbookViewId="0">
      <selection activeCell="B12" sqref="B12"/>
    </sheetView>
  </sheetViews>
  <sheetFormatPr defaultRowHeight="14.4" x14ac:dyDescent="0.3"/>
  <cols>
    <col min="1" max="1" width="13.6640625" style="2" bestFit="1" customWidth="1"/>
    <col min="2" max="2" width="59.44140625" style="2" bestFit="1" customWidth="1"/>
    <col min="3" max="3" width="39.44140625" style="2" bestFit="1" customWidth="1"/>
    <col min="4" max="7" width="11.109375" style="2" customWidth="1"/>
    <col min="8" max="8" width="10.44140625" style="2" bestFit="1" customWidth="1"/>
    <col min="9" max="9" width="10.21875" style="2" customWidth="1"/>
    <col min="10" max="10" width="12.5546875" style="2" customWidth="1"/>
    <col min="11" max="11" width="10.109375" style="2" customWidth="1"/>
    <col min="12" max="12" width="10.88671875" style="2" customWidth="1"/>
    <col min="13" max="16384" width="8.88671875" style="2"/>
  </cols>
  <sheetData>
    <row r="2" spans="1:12" x14ac:dyDescent="0.3">
      <c r="A2" s="33" t="s">
        <v>108</v>
      </c>
      <c r="B2" s="33"/>
    </row>
    <row r="4" spans="1:12" s="1" customFormat="1" ht="36" x14ac:dyDescent="0.3">
      <c r="A4" s="31" t="s">
        <v>90</v>
      </c>
      <c r="B4" s="31" t="s">
        <v>92</v>
      </c>
      <c r="C4" s="31" t="s">
        <v>93</v>
      </c>
      <c r="D4" s="31" t="s">
        <v>97</v>
      </c>
      <c r="E4" s="31" t="s">
        <v>96</v>
      </c>
      <c r="F4" s="31" t="s">
        <v>95</v>
      </c>
      <c r="G4" s="31" t="s">
        <v>94</v>
      </c>
    </row>
    <row r="5" spans="1:12" ht="15.6" x14ac:dyDescent="0.3">
      <c r="A5" s="10" t="s">
        <v>10</v>
      </c>
      <c r="B5" s="11"/>
      <c r="C5" s="11"/>
      <c r="D5" s="11"/>
      <c r="E5" s="12">
        <v>0.1</v>
      </c>
      <c r="F5" s="13"/>
      <c r="G5" s="13">
        <f>D6*F6+D7*F7+D8*F8+D9*F9+D10*F10</f>
        <v>8.5</v>
      </c>
    </row>
    <row r="6" spans="1:12" ht="15.6" x14ac:dyDescent="0.3">
      <c r="A6" s="9"/>
      <c r="B6" s="6" t="s">
        <v>73</v>
      </c>
      <c r="C6" s="6" t="s">
        <v>64</v>
      </c>
      <c r="D6" s="7">
        <f>1-D7-D8-D9-D10</f>
        <v>0.5</v>
      </c>
      <c r="E6" s="14"/>
      <c r="F6" s="35">
        <v>8</v>
      </c>
      <c r="G6" s="8" t="s">
        <v>4</v>
      </c>
    </row>
    <row r="7" spans="1:12" ht="15.6" x14ac:dyDescent="0.3">
      <c r="A7" s="9"/>
      <c r="B7" s="6" t="s">
        <v>63</v>
      </c>
      <c r="C7" s="6" t="s">
        <v>62</v>
      </c>
      <c r="D7" s="34">
        <v>0.2</v>
      </c>
      <c r="E7" s="14"/>
      <c r="F7" s="35">
        <v>9</v>
      </c>
      <c r="G7" s="8" t="s">
        <v>4</v>
      </c>
      <c r="H7" s="2" t="s">
        <v>4</v>
      </c>
    </row>
    <row r="8" spans="1:12" ht="15.6" x14ac:dyDescent="0.3">
      <c r="A8" s="9"/>
      <c r="B8" s="6" t="s">
        <v>61</v>
      </c>
      <c r="C8" s="6" t="s">
        <v>12</v>
      </c>
      <c r="D8" s="34">
        <v>0.3</v>
      </c>
      <c r="E8" s="14"/>
      <c r="F8" s="35">
        <v>9</v>
      </c>
      <c r="G8" s="8" t="s">
        <v>4</v>
      </c>
    </row>
    <row r="9" spans="1:12" ht="15.6" x14ac:dyDescent="0.3">
      <c r="A9" s="9"/>
      <c r="B9" s="6" t="s">
        <v>91</v>
      </c>
      <c r="C9" s="6" t="s">
        <v>98</v>
      </c>
      <c r="D9" s="34">
        <v>0</v>
      </c>
      <c r="E9" s="14"/>
      <c r="F9" s="35">
        <v>0</v>
      </c>
      <c r="G9" s="8" t="s">
        <v>4</v>
      </c>
    </row>
    <row r="10" spans="1:12" ht="15.6" x14ac:dyDescent="0.3">
      <c r="A10" s="9"/>
      <c r="B10" s="6" t="s">
        <v>91</v>
      </c>
      <c r="C10" s="6" t="s">
        <v>98</v>
      </c>
      <c r="D10" s="34">
        <v>0</v>
      </c>
      <c r="E10" s="14"/>
      <c r="F10" s="35">
        <v>0</v>
      </c>
      <c r="G10" s="8" t="s">
        <v>4</v>
      </c>
    </row>
    <row r="11" spans="1:12" ht="15.6" x14ac:dyDescent="0.3">
      <c r="A11" s="10" t="s">
        <v>7</v>
      </c>
      <c r="B11" s="11"/>
      <c r="C11" s="11"/>
      <c r="D11" s="11"/>
      <c r="E11" s="12">
        <v>0.1</v>
      </c>
      <c r="F11" s="11"/>
      <c r="G11" s="13">
        <f>D12*F12+D13*F13+D14*F14+D15*F15+D16*F16</f>
        <v>7.6</v>
      </c>
    </row>
    <row r="12" spans="1:12" ht="15.6" x14ac:dyDescent="0.3">
      <c r="A12" s="9"/>
      <c r="B12" s="6" t="s">
        <v>38</v>
      </c>
      <c r="C12" s="6" t="s">
        <v>14</v>
      </c>
      <c r="D12" s="7">
        <f>1-D13-D14-D15-D16</f>
        <v>0.5</v>
      </c>
      <c r="E12" s="14"/>
      <c r="F12" s="35">
        <v>9</v>
      </c>
      <c r="G12" s="8"/>
    </row>
    <row r="13" spans="1:12" ht="15.6" x14ac:dyDescent="0.3">
      <c r="A13" s="9"/>
      <c r="B13" s="6" t="s">
        <v>27</v>
      </c>
      <c r="C13" s="6" t="s">
        <v>28</v>
      </c>
      <c r="D13" s="34">
        <v>0.15</v>
      </c>
      <c r="E13" s="14"/>
      <c r="F13" s="35">
        <v>9</v>
      </c>
      <c r="G13" s="8"/>
    </row>
    <row r="14" spans="1:12" ht="15.6" x14ac:dyDescent="0.3">
      <c r="A14" s="9"/>
      <c r="B14" s="6" t="s">
        <v>48</v>
      </c>
      <c r="C14" s="6" t="s">
        <v>13</v>
      </c>
      <c r="D14" s="34">
        <v>0.35</v>
      </c>
      <c r="E14" s="14"/>
      <c r="F14" s="35">
        <v>5</v>
      </c>
      <c r="G14" s="8"/>
      <c r="I14" s="4"/>
      <c r="J14" s="5"/>
      <c r="K14" s="5"/>
      <c r="L14" s="5"/>
    </row>
    <row r="15" spans="1:12" ht="15.6" x14ac:dyDescent="0.3">
      <c r="A15" s="9"/>
      <c r="B15" s="6" t="s">
        <v>91</v>
      </c>
      <c r="C15" s="6" t="s">
        <v>98</v>
      </c>
      <c r="D15" s="34">
        <v>0</v>
      </c>
      <c r="E15" s="14"/>
      <c r="F15" s="35">
        <v>0</v>
      </c>
      <c r="G15" s="8"/>
    </row>
    <row r="16" spans="1:12" ht="15.6" x14ac:dyDescent="0.3">
      <c r="A16" s="9"/>
      <c r="B16" s="6" t="s">
        <v>91</v>
      </c>
      <c r="C16" s="6" t="s">
        <v>98</v>
      </c>
      <c r="D16" s="34">
        <v>0</v>
      </c>
      <c r="E16" s="14"/>
      <c r="F16" s="35">
        <v>0</v>
      </c>
      <c r="G16" s="8"/>
    </row>
    <row r="17" spans="1:7" ht="15.6" x14ac:dyDescent="0.3">
      <c r="A17" s="10" t="s">
        <v>5</v>
      </c>
      <c r="B17" s="11"/>
      <c r="C17" s="11"/>
      <c r="D17" s="11"/>
      <c r="E17" s="12">
        <v>0.2</v>
      </c>
      <c r="F17" s="11"/>
      <c r="G17" s="13">
        <f>D18*F18+D19*F19+D20*F20+D21*F21+D22*F22</f>
        <v>8.2999999999999989</v>
      </c>
    </row>
    <row r="18" spans="1:7" ht="15.6" x14ac:dyDescent="0.3">
      <c r="A18" s="9"/>
      <c r="B18" s="6" t="s">
        <v>67</v>
      </c>
      <c r="C18" s="6" t="s">
        <v>65</v>
      </c>
      <c r="D18" s="7">
        <f>1-D19-D20-D21-D22</f>
        <v>0.3</v>
      </c>
      <c r="E18" s="14"/>
      <c r="F18" s="35">
        <v>8</v>
      </c>
      <c r="G18" s="8"/>
    </row>
    <row r="19" spans="1:7" ht="15.6" x14ac:dyDescent="0.3">
      <c r="A19" s="9"/>
      <c r="B19" s="6" t="s">
        <v>68</v>
      </c>
      <c r="C19" s="6" t="s">
        <v>39</v>
      </c>
      <c r="D19" s="34">
        <v>0.4</v>
      </c>
      <c r="E19" s="14"/>
      <c r="F19" s="35">
        <v>8</v>
      </c>
      <c r="G19" s="8"/>
    </row>
    <row r="20" spans="1:7" ht="15.6" x14ac:dyDescent="0.3">
      <c r="A20" s="9"/>
      <c r="B20" s="6" t="s">
        <v>69</v>
      </c>
      <c r="C20" s="6" t="s">
        <v>66</v>
      </c>
      <c r="D20" s="34">
        <v>0.3</v>
      </c>
      <c r="E20" s="14"/>
      <c r="F20" s="35">
        <v>9</v>
      </c>
      <c r="G20" s="8"/>
    </row>
    <row r="21" spans="1:7" ht="15.6" x14ac:dyDescent="0.3">
      <c r="A21" s="9"/>
      <c r="B21" s="6" t="s">
        <v>91</v>
      </c>
      <c r="C21" s="6" t="s">
        <v>98</v>
      </c>
      <c r="D21" s="34">
        <v>0</v>
      </c>
      <c r="E21" s="14"/>
      <c r="F21" s="35">
        <v>0</v>
      </c>
      <c r="G21" s="8"/>
    </row>
    <row r="22" spans="1:7" ht="15.6" x14ac:dyDescent="0.3">
      <c r="A22" s="9"/>
      <c r="B22" s="6" t="s">
        <v>91</v>
      </c>
      <c r="C22" s="6" t="s">
        <v>98</v>
      </c>
      <c r="D22" s="34">
        <v>0</v>
      </c>
      <c r="E22" s="14"/>
      <c r="F22" s="35">
        <v>0</v>
      </c>
      <c r="G22" s="8"/>
    </row>
    <row r="23" spans="1:7" ht="15.6" x14ac:dyDescent="0.3">
      <c r="A23" s="10" t="s">
        <v>0</v>
      </c>
      <c r="B23" s="11"/>
      <c r="C23" s="11"/>
      <c r="D23" s="11"/>
      <c r="E23" s="12">
        <v>0.1</v>
      </c>
      <c r="F23" s="11"/>
      <c r="G23" s="13">
        <f>D24*F24+D25*F25+D26*F26+D27*F27+D28*F28</f>
        <v>7</v>
      </c>
    </row>
    <row r="24" spans="1:7" ht="15.6" x14ac:dyDescent="0.3">
      <c r="A24" s="9"/>
      <c r="B24" s="6" t="s">
        <v>74</v>
      </c>
      <c r="C24" s="6" t="s">
        <v>40</v>
      </c>
      <c r="D24" s="7">
        <f>1-D25-D26-D27-D28</f>
        <v>0.5</v>
      </c>
      <c r="E24" s="14"/>
      <c r="F24" s="35">
        <v>8</v>
      </c>
      <c r="G24" s="8"/>
    </row>
    <row r="25" spans="1:7" ht="15.6" x14ac:dyDescent="0.3">
      <c r="A25" s="9"/>
      <c r="B25" s="6" t="s">
        <v>75</v>
      </c>
      <c r="C25" s="6" t="s">
        <v>41</v>
      </c>
      <c r="D25" s="34">
        <v>0.35</v>
      </c>
      <c r="E25" s="14"/>
      <c r="F25" s="35">
        <v>6</v>
      </c>
      <c r="G25" s="8"/>
    </row>
    <row r="26" spans="1:7" ht="15.6" x14ac:dyDescent="0.3">
      <c r="A26" s="9"/>
      <c r="B26" s="6" t="s">
        <v>76</v>
      </c>
      <c r="C26" s="6" t="s">
        <v>15</v>
      </c>
      <c r="D26" s="34">
        <v>0.15</v>
      </c>
      <c r="E26" s="14"/>
      <c r="F26" s="35">
        <v>6</v>
      </c>
      <c r="G26" s="8"/>
    </row>
    <row r="27" spans="1:7" ht="15.6" x14ac:dyDescent="0.3">
      <c r="A27" s="9"/>
      <c r="B27" s="6" t="s">
        <v>91</v>
      </c>
      <c r="C27" s="6" t="s">
        <v>98</v>
      </c>
      <c r="D27" s="34">
        <v>0</v>
      </c>
      <c r="E27" s="14"/>
      <c r="F27" s="35">
        <v>0</v>
      </c>
      <c r="G27" s="8"/>
    </row>
    <row r="28" spans="1:7" ht="15.6" x14ac:dyDescent="0.3">
      <c r="A28" s="9"/>
      <c r="B28" s="6" t="s">
        <v>91</v>
      </c>
      <c r="C28" s="6" t="s">
        <v>98</v>
      </c>
      <c r="D28" s="34">
        <v>0</v>
      </c>
      <c r="E28" s="14"/>
      <c r="F28" s="35">
        <v>0</v>
      </c>
      <c r="G28" s="8"/>
    </row>
    <row r="29" spans="1:7" ht="15.6" x14ac:dyDescent="0.3">
      <c r="A29" s="10" t="s">
        <v>2</v>
      </c>
      <c r="B29" s="11"/>
      <c r="C29" s="11"/>
      <c r="D29" s="11"/>
      <c r="E29" s="12">
        <v>0.1</v>
      </c>
      <c r="F29" s="11"/>
      <c r="G29" s="13">
        <f>D30*F30+D31*F31+D32*F32+D33*F33+D34*F34</f>
        <v>2.5</v>
      </c>
    </row>
    <row r="30" spans="1:7" ht="15.6" x14ac:dyDescent="0.3">
      <c r="A30" s="9"/>
      <c r="B30" s="6" t="s">
        <v>30</v>
      </c>
      <c r="C30" s="6" t="s">
        <v>23</v>
      </c>
      <c r="D30" s="7">
        <f>1-D31-D32-D33-D34</f>
        <v>0.65</v>
      </c>
      <c r="E30" s="14"/>
      <c r="F30" s="35">
        <v>2</v>
      </c>
      <c r="G30" s="8"/>
    </row>
    <row r="31" spans="1:7" ht="15.6" x14ac:dyDescent="0.3">
      <c r="A31" s="9"/>
      <c r="B31" s="6" t="s">
        <v>31</v>
      </c>
      <c r="C31" s="6" t="s">
        <v>33</v>
      </c>
      <c r="D31" s="34">
        <v>0.2</v>
      </c>
      <c r="E31" s="14"/>
      <c r="F31" s="35">
        <v>3</v>
      </c>
      <c r="G31" s="8"/>
    </row>
    <row r="32" spans="1:7" ht="15.6" x14ac:dyDescent="0.3">
      <c r="A32" s="9"/>
      <c r="B32" s="6" t="s">
        <v>32</v>
      </c>
      <c r="C32" s="6" t="s">
        <v>22</v>
      </c>
      <c r="D32" s="34">
        <v>0.15</v>
      </c>
      <c r="E32" s="14"/>
      <c r="F32" s="35">
        <v>4</v>
      </c>
      <c r="G32" s="8"/>
    </row>
    <row r="33" spans="1:7" ht="15.6" x14ac:dyDescent="0.3">
      <c r="A33" s="9"/>
      <c r="B33" s="6" t="s">
        <v>91</v>
      </c>
      <c r="C33" s="6" t="s">
        <v>98</v>
      </c>
      <c r="D33" s="34">
        <v>0</v>
      </c>
      <c r="E33" s="14"/>
      <c r="F33" s="35">
        <v>0</v>
      </c>
      <c r="G33" s="8"/>
    </row>
    <row r="34" spans="1:7" ht="15.6" x14ac:dyDescent="0.3">
      <c r="A34" s="9"/>
      <c r="B34" s="6" t="s">
        <v>91</v>
      </c>
      <c r="C34" s="6" t="s">
        <v>98</v>
      </c>
      <c r="D34" s="34">
        <v>0</v>
      </c>
      <c r="E34" s="14"/>
      <c r="F34" s="35">
        <v>0</v>
      </c>
      <c r="G34" s="8"/>
    </row>
    <row r="35" spans="1:7" ht="15.6" x14ac:dyDescent="0.3">
      <c r="A35" s="10" t="s">
        <v>37</v>
      </c>
      <c r="B35" s="11"/>
      <c r="C35" s="11"/>
      <c r="D35" s="11"/>
      <c r="E35" s="12">
        <v>0.1</v>
      </c>
      <c r="F35" s="11"/>
      <c r="G35" s="13">
        <f>D36*F36+D37*F37+D38*F38+D39*F39+D40*F40</f>
        <v>4.0999999999999996</v>
      </c>
    </row>
    <row r="36" spans="1:7" ht="15.6" x14ac:dyDescent="0.3">
      <c r="A36" s="9"/>
      <c r="B36" s="6" t="s">
        <v>77</v>
      </c>
      <c r="C36" s="6" t="s">
        <v>17</v>
      </c>
      <c r="D36" s="7">
        <v>0.3</v>
      </c>
      <c r="E36" s="14"/>
      <c r="F36" s="35">
        <v>8</v>
      </c>
      <c r="G36" s="8"/>
    </row>
    <row r="37" spans="1:7" ht="15.6" x14ac:dyDescent="0.3">
      <c r="A37" s="9"/>
      <c r="B37" s="6" t="s">
        <v>29</v>
      </c>
      <c r="C37" s="6" t="s">
        <v>18</v>
      </c>
      <c r="D37" s="34">
        <v>0.4</v>
      </c>
      <c r="E37" s="14"/>
      <c r="F37" s="35">
        <v>2</v>
      </c>
      <c r="G37" s="8"/>
    </row>
    <row r="38" spans="1:7" ht="15.6" x14ac:dyDescent="0.3">
      <c r="A38" s="9"/>
      <c r="B38" s="6" t="s">
        <v>42</v>
      </c>
      <c r="C38" s="6" t="s">
        <v>16</v>
      </c>
      <c r="D38" s="34">
        <v>0.3</v>
      </c>
      <c r="E38" s="14"/>
      <c r="F38" s="35">
        <v>3</v>
      </c>
      <c r="G38" s="8"/>
    </row>
    <row r="39" spans="1:7" ht="15.6" x14ac:dyDescent="0.3">
      <c r="A39" s="9"/>
      <c r="B39" s="6" t="s">
        <v>91</v>
      </c>
      <c r="C39" s="6" t="s">
        <v>98</v>
      </c>
      <c r="D39" s="34">
        <v>0</v>
      </c>
      <c r="E39" s="14"/>
      <c r="F39" s="35">
        <v>0</v>
      </c>
      <c r="G39" s="8"/>
    </row>
    <row r="40" spans="1:7" ht="15.6" x14ac:dyDescent="0.3">
      <c r="A40" s="9"/>
      <c r="B40" s="6" t="s">
        <v>91</v>
      </c>
      <c r="C40" s="6" t="s">
        <v>98</v>
      </c>
      <c r="D40" s="34">
        <v>0</v>
      </c>
      <c r="E40" s="14"/>
      <c r="F40" s="35">
        <v>0</v>
      </c>
      <c r="G40" s="8"/>
    </row>
    <row r="41" spans="1:7" ht="15.6" x14ac:dyDescent="0.3">
      <c r="A41" s="10" t="s">
        <v>47</v>
      </c>
      <c r="B41" s="11"/>
      <c r="C41" s="11"/>
      <c r="D41" s="11"/>
      <c r="E41" s="12">
        <v>0.1</v>
      </c>
      <c r="F41" s="11"/>
      <c r="G41" s="13">
        <f>D42*F42+D43*F43+D44*F44+D45*F45+D46*F46</f>
        <v>4.3</v>
      </c>
    </row>
    <row r="42" spans="1:7" ht="15.6" x14ac:dyDescent="0.3">
      <c r="A42" s="9"/>
      <c r="B42" s="6" t="s">
        <v>43</v>
      </c>
      <c r="C42" s="6" t="s">
        <v>34</v>
      </c>
      <c r="D42" s="7">
        <f>1-D43-D44-D45-D46</f>
        <v>0.3</v>
      </c>
      <c r="E42" s="14"/>
      <c r="F42" s="35">
        <v>4</v>
      </c>
      <c r="G42" s="8"/>
    </row>
    <row r="43" spans="1:7" ht="15.6" x14ac:dyDescent="0.3">
      <c r="A43" s="9"/>
      <c r="B43" s="6" t="s">
        <v>44</v>
      </c>
      <c r="C43" s="6" t="s">
        <v>35</v>
      </c>
      <c r="D43" s="34">
        <v>0.4</v>
      </c>
      <c r="E43" s="14"/>
      <c r="F43" s="35">
        <v>4</v>
      </c>
      <c r="G43" s="8"/>
    </row>
    <row r="44" spans="1:7" ht="15.6" x14ac:dyDescent="0.3">
      <c r="A44" s="9"/>
      <c r="B44" s="6" t="s">
        <v>78</v>
      </c>
      <c r="C44" s="6" t="s">
        <v>19</v>
      </c>
      <c r="D44" s="34">
        <v>0.3</v>
      </c>
      <c r="E44" s="14"/>
      <c r="F44" s="35">
        <v>5</v>
      </c>
      <c r="G44" s="8"/>
    </row>
    <row r="45" spans="1:7" ht="15.6" x14ac:dyDescent="0.3">
      <c r="A45" s="9"/>
      <c r="B45" s="6" t="s">
        <v>91</v>
      </c>
      <c r="C45" s="6" t="s">
        <v>98</v>
      </c>
      <c r="D45" s="34">
        <v>0</v>
      </c>
      <c r="E45" s="14"/>
      <c r="F45" s="35">
        <v>0</v>
      </c>
      <c r="G45" s="8"/>
    </row>
    <row r="46" spans="1:7" ht="15.6" x14ac:dyDescent="0.3">
      <c r="A46" s="9"/>
      <c r="B46" s="6" t="s">
        <v>91</v>
      </c>
      <c r="C46" s="6" t="s">
        <v>98</v>
      </c>
      <c r="D46" s="34">
        <v>0</v>
      </c>
      <c r="E46" s="14"/>
      <c r="F46" s="35">
        <v>0</v>
      </c>
      <c r="G46" s="8"/>
    </row>
    <row r="47" spans="1:7" ht="15.6" x14ac:dyDescent="0.3">
      <c r="A47" s="10" t="s">
        <v>50</v>
      </c>
      <c r="B47" s="11"/>
      <c r="C47" s="11"/>
      <c r="D47" s="11"/>
      <c r="E47" s="12">
        <v>0.1</v>
      </c>
      <c r="F47" s="11"/>
      <c r="G47" s="13">
        <f>D48*F48+D49*F49+D50*F50+D51*F51+D52*F52</f>
        <v>6.2</v>
      </c>
    </row>
    <row r="48" spans="1:7" ht="15.6" x14ac:dyDescent="0.3">
      <c r="A48" s="9"/>
      <c r="B48" s="6" t="s">
        <v>20</v>
      </c>
      <c r="C48" s="6" t="s">
        <v>45</v>
      </c>
      <c r="D48" s="7">
        <f>1-D49-D50-D51-D52</f>
        <v>0.39999999999999997</v>
      </c>
      <c r="E48" s="14"/>
      <c r="F48" s="35">
        <v>5</v>
      </c>
      <c r="G48" s="8"/>
    </row>
    <row r="49" spans="1:7" ht="15.6" x14ac:dyDescent="0.3">
      <c r="A49" s="9"/>
      <c r="B49" s="6" t="s">
        <v>79</v>
      </c>
      <c r="C49" s="6" t="s">
        <v>71</v>
      </c>
      <c r="D49" s="34">
        <v>0.4</v>
      </c>
      <c r="E49" s="14"/>
      <c r="F49" s="35">
        <v>7</v>
      </c>
      <c r="G49" s="8"/>
    </row>
    <row r="50" spans="1:7" ht="15.6" x14ac:dyDescent="0.3">
      <c r="A50" s="9"/>
      <c r="B50" s="6" t="s">
        <v>70</v>
      </c>
      <c r="C50" s="6" t="s">
        <v>51</v>
      </c>
      <c r="D50" s="34">
        <v>0.2</v>
      </c>
      <c r="E50" s="14"/>
      <c r="F50" s="35">
        <v>7</v>
      </c>
      <c r="G50" s="8"/>
    </row>
    <row r="51" spans="1:7" ht="15.6" x14ac:dyDescent="0.3">
      <c r="A51" s="9"/>
      <c r="B51" s="6" t="s">
        <v>91</v>
      </c>
      <c r="C51" s="6" t="s">
        <v>98</v>
      </c>
      <c r="D51" s="34">
        <v>0</v>
      </c>
      <c r="E51" s="14"/>
      <c r="F51" s="35">
        <v>0</v>
      </c>
      <c r="G51" s="8"/>
    </row>
    <row r="52" spans="1:7" ht="15.6" x14ac:dyDescent="0.3">
      <c r="A52" s="9"/>
      <c r="B52" s="6" t="s">
        <v>91</v>
      </c>
      <c r="C52" s="6" t="s">
        <v>98</v>
      </c>
      <c r="D52" s="34">
        <v>0</v>
      </c>
      <c r="E52" s="14"/>
      <c r="F52" s="35">
        <v>0</v>
      </c>
      <c r="G52" s="8"/>
    </row>
    <row r="53" spans="1:7" ht="15.6" x14ac:dyDescent="0.3">
      <c r="A53" s="10" t="s">
        <v>49</v>
      </c>
      <c r="B53" s="11"/>
      <c r="C53" s="11"/>
      <c r="D53" s="11"/>
      <c r="E53" s="12">
        <f>1-E47-E41-E35-E29-E23-E17-E11-E5</f>
        <v>0.10000000000000009</v>
      </c>
      <c r="F53" s="11"/>
      <c r="G53" s="13">
        <f>D54*F54+D55*F55+D56*F56+D57*F57+D58*F58</f>
        <v>7.35</v>
      </c>
    </row>
    <row r="54" spans="1:7" ht="15.6" x14ac:dyDescent="0.3">
      <c r="A54" s="9"/>
      <c r="B54" s="6" t="s">
        <v>80</v>
      </c>
      <c r="C54" s="6" t="s">
        <v>21</v>
      </c>
      <c r="D54" s="7">
        <f>1-D55-D56-D57-D58</f>
        <v>0.4</v>
      </c>
      <c r="E54" s="14"/>
      <c r="F54" s="35">
        <v>7</v>
      </c>
      <c r="G54" s="8"/>
    </row>
    <row r="55" spans="1:7" ht="15.6" x14ac:dyDescent="0.3">
      <c r="A55" s="9"/>
      <c r="B55" s="6" t="s">
        <v>52</v>
      </c>
      <c r="C55" s="6" t="s">
        <v>53</v>
      </c>
      <c r="D55" s="34">
        <v>0.35</v>
      </c>
      <c r="E55" s="14"/>
      <c r="F55" s="35">
        <v>8</v>
      </c>
      <c r="G55" s="8"/>
    </row>
    <row r="56" spans="1:7" ht="15.6" x14ac:dyDescent="0.3">
      <c r="A56" s="6"/>
      <c r="B56" s="6" t="s">
        <v>54</v>
      </c>
      <c r="C56" s="6" t="s">
        <v>55</v>
      </c>
      <c r="D56" s="34">
        <v>0.25</v>
      </c>
      <c r="E56" s="7"/>
      <c r="F56" s="35">
        <v>7</v>
      </c>
      <c r="G56" s="8"/>
    </row>
    <row r="57" spans="1:7" ht="15.6" x14ac:dyDescent="0.3">
      <c r="A57" s="6"/>
      <c r="B57" s="6" t="s">
        <v>91</v>
      </c>
      <c r="C57" s="6" t="s">
        <v>98</v>
      </c>
      <c r="D57" s="34">
        <v>0</v>
      </c>
      <c r="E57" s="7"/>
      <c r="F57" s="35">
        <v>0</v>
      </c>
      <c r="G57" s="8"/>
    </row>
    <row r="58" spans="1:7" ht="15.6" x14ac:dyDescent="0.3">
      <c r="A58" s="6"/>
      <c r="B58" s="6" t="s">
        <v>91</v>
      </c>
      <c r="C58" s="6" t="s">
        <v>98</v>
      </c>
      <c r="D58" s="34">
        <v>0</v>
      </c>
      <c r="E58" s="7"/>
      <c r="F58" s="35">
        <v>0</v>
      </c>
      <c r="G58" s="8"/>
    </row>
    <row r="60" spans="1:7" x14ac:dyDescent="0.3">
      <c r="E60" s="3" t="s">
        <v>4</v>
      </c>
    </row>
  </sheetData>
  <pageMargins left="0.7" right="0.7" top="0.75" bottom="0.75" header="0.3" footer="0.3"/>
  <pageSetup scale="76" orientation="landscape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8" sqref="B18"/>
    </sheetView>
  </sheetViews>
  <sheetFormatPr defaultColWidth="13.21875" defaultRowHeight="14.4" x14ac:dyDescent="0.3"/>
  <cols>
    <col min="1" max="1" width="20.21875" style="15" customWidth="1"/>
    <col min="2" max="2" width="22.6640625" style="15" bestFit="1" customWidth="1"/>
    <col min="3" max="3" width="13.77734375" style="15" customWidth="1"/>
    <col min="4" max="4" width="16.44140625" style="15" customWidth="1"/>
    <col min="5" max="6" width="13.88671875" style="15" customWidth="1"/>
    <col min="7" max="16384" width="13.21875" style="15"/>
  </cols>
  <sheetData>
    <row r="1" spans="1:6" s="2" customFormat="1" x14ac:dyDescent="0.3"/>
    <row r="2" spans="1:6" s="2" customFormat="1" x14ac:dyDescent="0.3">
      <c r="A2" s="33" t="s">
        <v>108</v>
      </c>
      <c r="B2" s="33"/>
      <c r="C2" s="33"/>
      <c r="D2" s="33"/>
    </row>
    <row r="3" spans="1:6" s="2" customFormat="1" x14ac:dyDescent="0.3"/>
    <row r="4" spans="1:6" ht="63" x14ac:dyDescent="0.3">
      <c r="A4" s="36" t="s">
        <v>6</v>
      </c>
      <c r="B4" s="36" t="s">
        <v>36</v>
      </c>
      <c r="C4" s="36" t="s">
        <v>56</v>
      </c>
      <c r="D4" s="36" t="s">
        <v>57</v>
      </c>
      <c r="E4" s="36" t="s">
        <v>58</v>
      </c>
      <c r="F4" s="36" t="s">
        <v>59</v>
      </c>
    </row>
    <row r="5" spans="1:6" ht="18" x14ac:dyDescent="0.35">
      <c r="A5" s="37" t="s">
        <v>100</v>
      </c>
      <c r="B5" s="37" t="s">
        <v>60</v>
      </c>
      <c r="C5" s="16" t="s">
        <v>4</v>
      </c>
      <c r="D5" s="16" t="s">
        <v>4</v>
      </c>
      <c r="E5" s="16" t="s">
        <v>4</v>
      </c>
      <c r="F5" s="16" t="s">
        <v>4</v>
      </c>
    </row>
    <row r="6" spans="1:6" ht="15.6" x14ac:dyDescent="0.3">
      <c r="A6" s="17" t="s">
        <v>3</v>
      </c>
      <c r="B6" s="17" t="s">
        <v>87</v>
      </c>
      <c r="C6" s="18">
        <f>('Spreadsheet Tool'!E5*'Spreadsheet Tool'!G5+'Spreadsheet Tool'!E11*'Spreadsheet Tool'!G11+'Spreadsheet Tool'!E17*'Spreadsheet Tool'!G17)/('Spreadsheet Tool'!E5+'Spreadsheet Tool'!E11+'Spreadsheet Tool'!E17)</f>
        <v>8.1749999999999989</v>
      </c>
      <c r="D6" s="18">
        <f>AVERAGE('Spreadsheet Tool'!G5,'Spreadsheet Tool'!G11,'Spreadsheet Tool'!G17)</f>
        <v>8.1333333333333329</v>
      </c>
      <c r="E6" s="18">
        <f>MIN('Spreadsheet Tool'!G5,'Spreadsheet Tool'!G11,'Spreadsheet Tool'!G17)</f>
        <v>7.6</v>
      </c>
      <c r="F6" s="18">
        <f>MAX('Spreadsheet Tool'!G5,'Spreadsheet Tool'!G11,'Spreadsheet Tool'!G17)</f>
        <v>8.5</v>
      </c>
    </row>
    <row r="7" spans="1:6" ht="15.6" x14ac:dyDescent="0.3">
      <c r="A7" s="17" t="s">
        <v>25</v>
      </c>
      <c r="B7" s="17" t="s">
        <v>88</v>
      </c>
      <c r="C7" s="18">
        <f>('Spreadsheet Tool'!E23*'Spreadsheet Tool'!G23+'Spreadsheet Tool'!E29*'Spreadsheet Tool'!G29+'Spreadsheet Tool'!E35*'Spreadsheet Tool'!G35)/('Spreadsheet Tool'!E23+'Spreadsheet Tool'!E29+'Spreadsheet Tool'!E35)</f>
        <v>4.5333333333333332</v>
      </c>
      <c r="D7" s="18">
        <f>AVERAGE('Spreadsheet Tool'!G23,'Spreadsheet Tool'!G29,'Spreadsheet Tool'!G35)</f>
        <v>4.5333333333333332</v>
      </c>
      <c r="E7" s="18">
        <f>MIN('Spreadsheet Tool'!G23,'Spreadsheet Tool'!G29,'Spreadsheet Tool'!G35)</f>
        <v>2.5</v>
      </c>
      <c r="F7" s="18">
        <f>MAX('Spreadsheet Tool'!G23,'Spreadsheet Tool'!G29,'Spreadsheet Tool'!G35)</f>
        <v>7</v>
      </c>
    </row>
    <row r="8" spans="1:6" ht="15.6" x14ac:dyDescent="0.3">
      <c r="A8" s="17" t="s">
        <v>11</v>
      </c>
      <c r="B8" s="17" t="s">
        <v>89</v>
      </c>
      <c r="C8" s="18">
        <f>('Spreadsheet Tool'!E41*'Spreadsheet Tool'!G41+'Spreadsheet Tool'!E47*'Spreadsheet Tool'!G47+'Spreadsheet Tool'!E53*'Spreadsheet Tool'!G53)/('Spreadsheet Tool'!E41+'Spreadsheet Tool'!E47+'Spreadsheet Tool'!E53)</f>
        <v>5.95</v>
      </c>
      <c r="D8" s="18">
        <f>AVERAGE('Spreadsheet Tool'!G41,'Spreadsheet Tool'!G47,'Spreadsheet Tool'!G53)</f>
        <v>5.95</v>
      </c>
      <c r="E8" s="18">
        <f>MIN('Spreadsheet Tool'!G41,'Spreadsheet Tool'!G47,'Spreadsheet Tool'!G53)</f>
        <v>4.3</v>
      </c>
      <c r="F8" s="18">
        <f>MAX('Spreadsheet Tool'!G41,'Spreadsheet Tool'!G47,'Spreadsheet Tool'!G53)</f>
        <v>7.35</v>
      </c>
    </row>
    <row r="9" spans="1:6" ht="18" x14ac:dyDescent="0.35">
      <c r="A9" s="37" t="s">
        <v>99</v>
      </c>
      <c r="B9" s="37" t="s">
        <v>102</v>
      </c>
      <c r="C9" s="16" t="s">
        <v>4</v>
      </c>
      <c r="D9" s="16" t="s">
        <v>4</v>
      </c>
      <c r="E9" s="16" t="s">
        <v>4</v>
      </c>
      <c r="F9" s="16" t="s">
        <v>4</v>
      </c>
    </row>
    <row r="10" spans="1:6" ht="15.6" x14ac:dyDescent="0.3">
      <c r="A10" s="17" t="s">
        <v>1</v>
      </c>
      <c r="B10" s="17" t="s">
        <v>26</v>
      </c>
      <c r="C10" s="18">
        <f>('Spreadsheet Tool'!E5*'Spreadsheet Tool'!G5+'Spreadsheet Tool'!E23*'Spreadsheet Tool'!G23+'Spreadsheet Tool'!E41*'Spreadsheet Tool'!G41)/('Spreadsheet Tool'!E5+'Spreadsheet Tool'!E23+'Spreadsheet Tool'!E41)</f>
        <v>6.6</v>
      </c>
      <c r="D10" s="18">
        <f>AVERAGE('Spreadsheet Tool'!G5,'Spreadsheet Tool'!G23,'Spreadsheet Tool'!G41)</f>
        <v>6.6000000000000005</v>
      </c>
      <c r="E10" s="18">
        <f>MIN('Spreadsheet Tool'!G5,'Spreadsheet Tool'!G23,'Spreadsheet Tool'!G41)</f>
        <v>4.3</v>
      </c>
      <c r="F10" s="18">
        <f>MAX('Spreadsheet Tool'!G5,'Spreadsheet Tool'!G23,'Spreadsheet Tool'!G41)</f>
        <v>8.5</v>
      </c>
    </row>
    <row r="11" spans="1:6" ht="15.6" x14ac:dyDescent="0.3">
      <c r="A11" s="17" t="s">
        <v>72</v>
      </c>
      <c r="B11" s="17" t="s">
        <v>8</v>
      </c>
      <c r="C11" s="18">
        <f>('Spreadsheet Tool'!E11*'Spreadsheet Tool'!G11+'Spreadsheet Tool'!E29*'Spreadsheet Tool'!G29+'Spreadsheet Tool'!E47*'Spreadsheet Tool'!G47)/('Spreadsheet Tool'!E11+'Spreadsheet Tool'!E29+'Spreadsheet Tool'!E47)</f>
        <v>5.4333333333333327</v>
      </c>
      <c r="D11" s="18">
        <f>AVERAGE('Spreadsheet Tool'!G11,'Spreadsheet Tool'!G29,'Spreadsheet Tool'!G47)</f>
        <v>5.4333333333333336</v>
      </c>
      <c r="E11" s="18">
        <f>MIN('Spreadsheet Tool'!G11,'Spreadsheet Tool'!G29,'Spreadsheet Tool'!G47)</f>
        <v>2.5</v>
      </c>
      <c r="F11" s="18">
        <f>MAX('Spreadsheet Tool'!G11,'Spreadsheet Tool'!G29,'Spreadsheet Tool'!G47)</f>
        <v>7.6</v>
      </c>
    </row>
    <row r="12" spans="1:6" ht="15.6" x14ac:dyDescent="0.3">
      <c r="A12" s="17" t="s">
        <v>24</v>
      </c>
      <c r="B12" s="17" t="s">
        <v>9</v>
      </c>
      <c r="C12" s="18">
        <f>('Spreadsheet Tool'!E17*'Spreadsheet Tool'!G17+'Spreadsheet Tool'!E35*'Spreadsheet Tool'!G35+'Spreadsheet Tool'!E53*'Spreadsheet Tool'!G53)/('Spreadsheet Tool'!E17+'Spreadsheet Tool'!E35+'Spreadsheet Tool'!E53)</f>
        <v>7.0124999999999993</v>
      </c>
      <c r="D12" s="18">
        <f>AVERAGE('Spreadsheet Tool'!G17,'Spreadsheet Tool'!G35,'Spreadsheet Tool'!G53)</f>
        <v>6.583333333333333</v>
      </c>
      <c r="E12" s="18">
        <f>MIN('Spreadsheet Tool'!G17,'Spreadsheet Tool'!G35,'Spreadsheet Tool'!G53)</f>
        <v>4.0999999999999996</v>
      </c>
      <c r="F12" s="18">
        <f>MAX('Spreadsheet Tool'!G17,'Spreadsheet Tool'!G35,'Spreadsheet Tool'!G53)</f>
        <v>8.2999999999999989</v>
      </c>
    </row>
    <row r="13" spans="1:6" ht="18" x14ac:dyDescent="0.35">
      <c r="A13" s="37" t="s">
        <v>103</v>
      </c>
      <c r="B13" s="16"/>
      <c r="C13" s="10">
        <f>('Spreadsheet Tool'!E5*'Spreadsheet Tool'!G5+'Spreadsheet Tool'!E11*'Spreadsheet Tool'!G11+'Spreadsheet Tool'!E17*'Spreadsheet Tool'!G17+'Spreadsheet Tool'!E23*'Spreadsheet Tool'!G23+'Spreadsheet Tool'!E29*'Spreadsheet Tool'!G29+'Spreadsheet Tool'!E35*'Spreadsheet Tool'!G35+'Spreadsheet Tool'!E41*'Spreadsheet Tool'!G41+'Spreadsheet Tool'!E47*'Spreadsheet Tool'!G47+'Spreadsheet Tool'!E53*'Spreadsheet Tool'!G53)</f>
        <v>6.4150000000000009</v>
      </c>
      <c r="D13" s="19">
        <f>AVERAGE('Spreadsheet Tool'!G5,'Spreadsheet Tool'!G11,'Spreadsheet Tool'!G17,'Spreadsheet Tool'!G23,'Spreadsheet Tool'!G29,'Spreadsheet Tool'!G35,'Spreadsheet Tool'!G41,'Spreadsheet Tool'!G47,'Spreadsheet Tool'!G53)</f>
        <v>6.2055555555555557</v>
      </c>
      <c r="E13" s="19">
        <f>MIN('Spreadsheet Tool'!G5,'Spreadsheet Tool'!G11,'Spreadsheet Tool'!G17,'Spreadsheet Tool'!G23,'Spreadsheet Tool'!G29,'Spreadsheet Tool'!G35,'Spreadsheet Tool'!G41,'Spreadsheet Tool'!G47,'Spreadsheet Tool'!G53)</f>
        <v>2.5</v>
      </c>
      <c r="F13" s="19">
        <f>MAX('Spreadsheet Tool'!G5,'Spreadsheet Tool'!G11,'Spreadsheet Tool'!G17,'Spreadsheet Tool'!G23,'Spreadsheet Tool'!G29,'Spreadsheet Tool'!G35,'Spreadsheet Tool'!G41,'Spreadsheet Tool'!G47,'Spreadsheet Tool'!G53)</f>
        <v>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"/>
    </sheetView>
  </sheetViews>
  <sheetFormatPr defaultRowHeight="14.4" x14ac:dyDescent="0.3"/>
  <cols>
    <col min="1" max="1" width="31" bestFit="1" customWidth="1"/>
  </cols>
  <sheetData>
    <row r="1" spans="1:2" ht="18" x14ac:dyDescent="0.35">
      <c r="A1" s="32" t="s">
        <v>104</v>
      </c>
    </row>
    <row r="2" spans="1:2" ht="15.6" x14ac:dyDescent="0.3">
      <c r="A2" s="17" t="s">
        <v>10</v>
      </c>
      <c r="B2" s="17">
        <f>'Spreadsheet Tool'!G5</f>
        <v>8.5</v>
      </c>
    </row>
    <row r="3" spans="1:2" ht="15.6" x14ac:dyDescent="0.3">
      <c r="A3" s="17" t="s">
        <v>7</v>
      </c>
      <c r="B3" s="17">
        <f>'Spreadsheet Tool'!G11</f>
        <v>7.6</v>
      </c>
    </row>
    <row r="4" spans="1:2" ht="15.6" x14ac:dyDescent="0.3">
      <c r="A4" s="17" t="s">
        <v>5</v>
      </c>
      <c r="B4" s="17">
        <f>'Spreadsheet Tool'!G17</f>
        <v>8.2999999999999989</v>
      </c>
    </row>
    <row r="5" spans="1:2" ht="15.6" x14ac:dyDescent="0.3">
      <c r="A5" s="17" t="s">
        <v>0</v>
      </c>
      <c r="B5" s="17">
        <f>'Spreadsheet Tool'!G23</f>
        <v>7</v>
      </c>
    </row>
    <row r="6" spans="1:2" ht="15.6" x14ac:dyDescent="0.3">
      <c r="A6" s="17" t="s">
        <v>2</v>
      </c>
      <c r="B6" s="17">
        <f>'Spreadsheet Tool'!G29</f>
        <v>2.5</v>
      </c>
    </row>
    <row r="7" spans="1:2" ht="15.6" x14ac:dyDescent="0.3">
      <c r="A7" s="17" t="s">
        <v>37</v>
      </c>
      <c r="B7" s="17">
        <f>'Spreadsheet Tool'!G35</f>
        <v>4.0999999999999996</v>
      </c>
    </row>
    <row r="8" spans="1:2" ht="15.6" x14ac:dyDescent="0.3">
      <c r="A8" s="17" t="s">
        <v>47</v>
      </c>
      <c r="B8" s="17">
        <f>'Spreadsheet Tool'!G41</f>
        <v>4.3</v>
      </c>
    </row>
    <row r="9" spans="1:2" ht="15.6" x14ac:dyDescent="0.3">
      <c r="A9" s="17" t="s">
        <v>50</v>
      </c>
      <c r="B9" s="17">
        <f>'Spreadsheet Tool'!G47</f>
        <v>6.2</v>
      </c>
    </row>
    <row r="10" spans="1:2" ht="15.6" x14ac:dyDescent="0.3">
      <c r="A10" s="17" t="s">
        <v>49</v>
      </c>
      <c r="B10" s="17">
        <f>'Spreadsheet Tool'!G53</f>
        <v>7.35</v>
      </c>
    </row>
    <row r="12" spans="1:2" ht="18" x14ac:dyDescent="0.35">
      <c r="A12" s="32" t="s">
        <v>105</v>
      </c>
    </row>
    <row r="13" spans="1:2" ht="15.6" x14ac:dyDescent="0.3">
      <c r="A13" s="17" t="s">
        <v>10</v>
      </c>
      <c r="B13" s="17">
        <f>B2</f>
        <v>8.5</v>
      </c>
    </row>
    <row r="14" spans="1:2" ht="15.6" x14ac:dyDescent="0.3">
      <c r="A14" s="17" t="s">
        <v>0</v>
      </c>
      <c r="B14" s="17">
        <f>B5</f>
        <v>7</v>
      </c>
    </row>
    <row r="15" spans="1:2" ht="15.6" x14ac:dyDescent="0.3">
      <c r="A15" s="17" t="s">
        <v>47</v>
      </c>
      <c r="B15" s="17">
        <f>B8</f>
        <v>4.3</v>
      </c>
    </row>
    <row r="16" spans="1:2" ht="15.6" x14ac:dyDescent="0.3">
      <c r="A16" s="17" t="s">
        <v>7</v>
      </c>
      <c r="B16" s="17">
        <f>B3</f>
        <v>7.6</v>
      </c>
    </row>
    <row r="17" spans="1:2" ht="15.6" x14ac:dyDescent="0.3">
      <c r="A17" s="17" t="s">
        <v>2</v>
      </c>
      <c r="B17" s="17">
        <f>B6</f>
        <v>2.5</v>
      </c>
    </row>
    <row r="18" spans="1:2" ht="15.6" x14ac:dyDescent="0.3">
      <c r="A18" s="17" t="s">
        <v>50</v>
      </c>
      <c r="B18" s="17">
        <f>B9</f>
        <v>6.2</v>
      </c>
    </row>
    <row r="19" spans="1:2" ht="15.6" x14ac:dyDescent="0.3">
      <c r="A19" s="17" t="s">
        <v>5</v>
      </c>
      <c r="B19" s="17">
        <f>B4</f>
        <v>8.2999999999999989</v>
      </c>
    </row>
    <row r="20" spans="1:2" ht="15.6" x14ac:dyDescent="0.3">
      <c r="A20" s="17" t="s">
        <v>37</v>
      </c>
      <c r="B20" s="17">
        <f>B7</f>
        <v>4.0999999999999996</v>
      </c>
    </row>
    <row r="21" spans="1:2" ht="15.6" x14ac:dyDescent="0.3">
      <c r="A21" s="17" t="s">
        <v>49</v>
      </c>
      <c r="B21" s="17">
        <f>B10</f>
        <v>7.35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Copyright Notice</vt:lpstr>
      <vt:lpstr>VE Matrix </vt:lpstr>
      <vt:lpstr>Spreadsheet Tool</vt:lpstr>
      <vt:lpstr>Evaluation Table</vt:lpstr>
      <vt:lpstr>Radar charts</vt:lpstr>
    </vt:vector>
  </TitlesOfParts>
  <Company>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Hellmann</dc:creator>
  <cp:lastModifiedBy>Marco Da Rin</cp:lastModifiedBy>
  <cp:lastPrinted>2016-09-21T04:14:45Z</cp:lastPrinted>
  <dcterms:created xsi:type="dcterms:W3CDTF">2013-05-22T17:55:46Z</dcterms:created>
  <dcterms:modified xsi:type="dcterms:W3CDTF">2020-07-09T22:25:12Z</dcterms:modified>
</cp:coreProperties>
</file>